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30" windowHeight="10430" activeTab="0"/>
  </bookViews>
  <sheets>
    <sheet name="SINTESIS CALCULADOR DE G&amp;P" sheetId="1" r:id="rId1"/>
    <sheet name="P&amp;L Detailed" sheetId="2" state="hidden" r:id="rId2"/>
    <sheet name="Cash Flow Summary" sheetId="3" state="hidden" r:id="rId3"/>
    <sheet name="ENTRADA" sheetId="4" r:id="rId4"/>
    <sheet name="PUNTO DE EQUILIBRIO" sheetId="5" r:id="rId5"/>
    <sheet name="CALCULADOR DE PRESTAMO" sheetId="6" r:id="rId6"/>
    <sheet name="Sheet1" sheetId="7" r:id="rId7"/>
    <sheet name="SIMULADOR LABORAL" sheetId="8" r:id="rId8"/>
    <sheet name="Lookup" sheetId="9" state="hidden" r:id="rId9"/>
    <sheet name="Sheet6" sheetId="10" state="hidden" r:id="rId10"/>
  </sheets>
  <definedNames>
    <definedName name="_xlfn.IFERROR" hidden="1">#NAME?</definedName>
    <definedName name="FIXED">'PUNTO DE EQUILIBRIO'!#REF!</definedName>
    <definedName name="PRIME_COST">'PUNTO DE EQUILIBRIO'!#REF!</definedName>
    <definedName name="_xlnm.Print_Area" localSheetId="3">'ENTRADA'!$A$1:$L$35</definedName>
  </definedNames>
  <calcPr fullCalcOnLoad="1"/>
</workbook>
</file>

<file path=xl/sharedStrings.xml><?xml version="1.0" encoding="utf-8"?>
<sst xmlns="http://schemas.openxmlformats.org/spreadsheetml/2006/main" count="598" uniqueCount="370">
  <si>
    <t>Food &amp; Soft Beverage Sales Total</t>
  </si>
  <si>
    <t>Bar Sales Total</t>
  </si>
  <si>
    <t>Other Operating Income Total</t>
  </si>
  <si>
    <t>Sales Total</t>
  </si>
  <si>
    <t>Food &amp; Soft Beverage Cost Total</t>
  </si>
  <si>
    <t>Bar Cost Total</t>
  </si>
  <si>
    <t>Other Costs Total</t>
  </si>
  <si>
    <t>Cost of Goods Sold Total</t>
  </si>
  <si>
    <t>Gross Margin</t>
  </si>
  <si>
    <t>Labor &amp; Benefits Total</t>
  </si>
  <si>
    <t>Variable Cost Total</t>
  </si>
  <si>
    <t>Fixed Costs Total</t>
  </si>
  <si>
    <t>Operating Expenses Total</t>
  </si>
  <si>
    <t>Operating Income Total</t>
  </si>
  <si>
    <t>Cash Flow %</t>
  </si>
  <si>
    <t>Detailed P&amp;L Summary</t>
  </si>
  <si>
    <t>Instructions: Populate the green cells with your financials, make sure to account for everything within your operations</t>
  </si>
  <si>
    <t>Actual</t>
  </si>
  <si>
    <t>Plan/PY</t>
  </si>
  <si>
    <t>Variance</t>
  </si>
  <si>
    <t xml:space="preserve">Sales: </t>
  </si>
  <si>
    <t>Food Sales</t>
  </si>
  <si>
    <t>Sales are the sum of all transactions for a given time period</t>
  </si>
  <si>
    <t>Soft Beverage Sales</t>
  </si>
  <si>
    <t>-</t>
  </si>
  <si>
    <t>Liqour Sales</t>
  </si>
  <si>
    <t>Cost of Goods Sold:</t>
  </si>
  <si>
    <t>Beer - Draft Sales</t>
  </si>
  <si>
    <t>Cost of all product that is procured to be sold for a given time period</t>
  </si>
  <si>
    <t>Beer - Bottled Sales</t>
  </si>
  <si>
    <t>Wine Sales</t>
  </si>
  <si>
    <t>=</t>
  </si>
  <si>
    <t>Bar Consumables Sales</t>
  </si>
  <si>
    <t>Gross Margin:</t>
  </si>
  <si>
    <t>It is the sales revenue a company retains after incurring cost of material procurement</t>
  </si>
  <si>
    <t>Banquet Room Rental Sales</t>
  </si>
  <si>
    <t>Banquet - Equipment Rental Sales</t>
  </si>
  <si>
    <t>Service Charges Sales</t>
  </si>
  <si>
    <t>Operation Expense:</t>
  </si>
  <si>
    <t>Vending Machine Sales</t>
  </si>
  <si>
    <t xml:space="preserve">all costs associated to operating your business </t>
  </si>
  <si>
    <t>Catering Sales</t>
  </si>
  <si>
    <t>Operating Income:</t>
  </si>
  <si>
    <t>Food Cost</t>
  </si>
  <si>
    <t>Is the income recognized after business operations</t>
  </si>
  <si>
    <t>Soft Beverage Cost</t>
  </si>
  <si>
    <t>Liquor Cost</t>
  </si>
  <si>
    <t>Beer - Draft</t>
  </si>
  <si>
    <t>Beer - Bottled</t>
  </si>
  <si>
    <t>Wine Cost</t>
  </si>
  <si>
    <t>Bar Consumables Cost</t>
  </si>
  <si>
    <t>Merchandise &amp; Other Costs</t>
  </si>
  <si>
    <t>Non Food/ Disposable Costs</t>
  </si>
  <si>
    <t>General Manager</t>
  </si>
  <si>
    <t>Executive Chef</t>
  </si>
  <si>
    <t>Assistant Manager</t>
  </si>
  <si>
    <t>Kitchen Manager</t>
  </si>
  <si>
    <t>Food &amp; Beverage Manager</t>
  </si>
  <si>
    <t>Management Total</t>
  </si>
  <si>
    <t>Cook 1</t>
  </si>
  <si>
    <t>Cook 2</t>
  </si>
  <si>
    <t>Cook 3</t>
  </si>
  <si>
    <t>Server 1</t>
  </si>
  <si>
    <t>Server 2</t>
  </si>
  <si>
    <t>Server 3</t>
  </si>
  <si>
    <t>Bartender 1</t>
  </si>
  <si>
    <t>Bartender 2</t>
  </si>
  <si>
    <t>Bartender 3</t>
  </si>
  <si>
    <t>Dishwasher 1</t>
  </si>
  <si>
    <t>Dishwasher 2</t>
  </si>
  <si>
    <t>Dishwasher 3</t>
  </si>
  <si>
    <t>Busser 1</t>
  </si>
  <si>
    <t>Busser 2</t>
  </si>
  <si>
    <t>Busser 3</t>
  </si>
  <si>
    <t>Cashier 1</t>
  </si>
  <si>
    <t>Cashier 2</t>
  </si>
  <si>
    <t>Cashier 3</t>
  </si>
  <si>
    <t>Hostess 1</t>
  </si>
  <si>
    <t>Hostess 2</t>
  </si>
  <si>
    <t>Hostess 3</t>
  </si>
  <si>
    <t>Hourly Staff Total</t>
  </si>
  <si>
    <t>Employee Benefits Salary</t>
  </si>
  <si>
    <t>Employee Benefits Hourly</t>
  </si>
  <si>
    <t>Workers Compensation</t>
  </si>
  <si>
    <t>Payroll Taxes</t>
  </si>
  <si>
    <t>Employee Meals</t>
  </si>
  <si>
    <t>Benefits Total</t>
  </si>
  <si>
    <t>Workers Comp</t>
  </si>
  <si>
    <t>Live Entertainment</t>
  </si>
  <si>
    <t>Credit Card Processing</t>
  </si>
  <si>
    <t>Utilities (water/gas/electricity)</t>
  </si>
  <si>
    <t>Repairs and Maintenance</t>
  </si>
  <si>
    <t>Losses &amp; Breakables</t>
  </si>
  <si>
    <t>Miscellaneous</t>
  </si>
  <si>
    <t>Mortgage/Lease/Rent</t>
  </si>
  <si>
    <t>Insurance</t>
  </si>
  <si>
    <t>Dish Machine Lease</t>
  </si>
  <si>
    <t xml:space="preserve">Occupancy Expense Total </t>
  </si>
  <si>
    <t>Loan Payment 1</t>
  </si>
  <si>
    <t>Loan Payment 2</t>
  </si>
  <si>
    <t>Loan Payments Expense Total</t>
  </si>
  <si>
    <t>Accountant</t>
  </si>
  <si>
    <t>Advertising</t>
  </si>
  <si>
    <t>G&amp;A  Expense Total</t>
  </si>
  <si>
    <t>ABC License</t>
  </si>
  <si>
    <t>City License</t>
  </si>
  <si>
    <t>Other Dues</t>
  </si>
  <si>
    <t>Local Tax</t>
  </si>
  <si>
    <t>Unemployment Tax</t>
  </si>
  <si>
    <t>Sales Tax</t>
  </si>
  <si>
    <t>Property Tax</t>
  </si>
  <si>
    <t>Taxes &amp; Licenses Expense Total</t>
  </si>
  <si>
    <t>Trash Removal</t>
  </si>
  <si>
    <t>Linen</t>
  </si>
  <si>
    <t>Phone/Internet</t>
  </si>
  <si>
    <t>Security</t>
  </si>
  <si>
    <t>POS System</t>
  </si>
  <si>
    <t>Automobile Payment</t>
  </si>
  <si>
    <t>Cable</t>
  </si>
  <si>
    <t>Cell Phone(s)</t>
  </si>
  <si>
    <t>Donations</t>
  </si>
  <si>
    <t>Training</t>
  </si>
  <si>
    <t>Exterminating</t>
  </si>
  <si>
    <t>Paper cost</t>
  </si>
  <si>
    <t xml:space="preserve">Supplies </t>
  </si>
  <si>
    <t>Direct Expense Total</t>
  </si>
  <si>
    <t>Corporate Overhead</t>
  </si>
  <si>
    <t>Interest Expense</t>
  </si>
  <si>
    <t>Other (Income)/Expense</t>
  </si>
  <si>
    <t>Income Before Taxes</t>
  </si>
  <si>
    <t>Cash Flow Calculator</t>
  </si>
  <si>
    <t>Prime &amp; Variable Costs:</t>
  </si>
  <si>
    <t>Fixed Costs:</t>
  </si>
  <si>
    <t xml:space="preserve">Prime costs may vary in proportion to production. Also referred to in this scenario as variable cost, your prime cost includes cost of goods sold and labor then takes into consideration anything that may vary based on volume of business. </t>
  </si>
  <si>
    <t>Your fixed costs include expenses that must be paid regardless of production or sales volume. A great way to distinguish between fixed and prime costs is to ask yourself, “What expenses do I still have to pay, even if I don't get a single customer?”</t>
  </si>
  <si>
    <t>% of Sales</t>
  </si>
  <si>
    <t>Cost of Goods Sold</t>
  </si>
  <si>
    <t>Fixed Expenses</t>
  </si>
  <si>
    <t>Sales</t>
  </si>
  <si>
    <t>Bar Sales</t>
  </si>
  <si>
    <t>Other Operating Income</t>
  </si>
  <si>
    <t>Net Profit</t>
  </si>
  <si>
    <t>Labor &amp; Benefits Expense</t>
  </si>
  <si>
    <t>Variable Expenses</t>
  </si>
  <si>
    <t>Prime &amp; Variable Cost Total</t>
  </si>
  <si>
    <t xml:space="preserve"> </t>
  </si>
  <si>
    <t>Value</t>
  </si>
  <si>
    <t>Avg Break Even</t>
  </si>
  <si>
    <t xml:space="preserve">Monday </t>
  </si>
  <si>
    <t>Tuesday</t>
  </si>
  <si>
    <t>Wednesday</t>
  </si>
  <si>
    <t>Thursday</t>
  </si>
  <si>
    <t>Friday</t>
  </si>
  <si>
    <t>Saturday</t>
  </si>
  <si>
    <t>Sunday</t>
  </si>
  <si>
    <t>Pre Care Act</t>
  </si>
  <si>
    <t>Fast Food</t>
  </si>
  <si>
    <t>Table Service</t>
  </si>
  <si>
    <t>Fine Dining</t>
  </si>
  <si>
    <t>All sales related to direct food</t>
  </si>
  <si>
    <t>Al sales related to soft drinks</t>
  </si>
  <si>
    <t>All sales related to liquor</t>
  </si>
  <si>
    <t>All sales related to beer - draft</t>
  </si>
  <si>
    <t>All sales related to beer - bottled</t>
  </si>
  <si>
    <t>All sales related to wine</t>
  </si>
  <si>
    <t>All other sales that are associated with bar operations</t>
  </si>
  <si>
    <t>All sales related to any banquet room rental activities</t>
  </si>
  <si>
    <t>All sales related to any equipment rented for banquet hall activities</t>
  </si>
  <si>
    <t xml:space="preserve">All sales related to </t>
  </si>
  <si>
    <t>Otros totales de ingresos operativos</t>
  </si>
  <si>
    <t>Inventario inicial</t>
  </si>
  <si>
    <t>Otros costos</t>
  </si>
  <si>
    <t>Calculador de Entradas</t>
  </si>
  <si>
    <t>Ventas</t>
  </si>
  <si>
    <t>Costo de bienes vendidos</t>
  </si>
  <si>
    <t>Costos variables</t>
  </si>
  <si>
    <t>Costos fijos</t>
  </si>
  <si>
    <t>Venta de comida</t>
  </si>
  <si>
    <t>Venta de refrescos</t>
  </si>
  <si>
    <t>Ventas de licos</t>
  </si>
  <si>
    <t>Venta de cervezas tiradas</t>
  </si>
  <si>
    <t>Venta de cervezas embotelladas</t>
  </si>
  <si>
    <t>Venta de vino</t>
  </si>
  <si>
    <t>Ventas de consumiciones en el bar</t>
  </si>
  <si>
    <t>Ventas del Alquiler del salón de banquetes</t>
  </si>
  <si>
    <t>Cargos por servicios prestados</t>
  </si>
  <si>
    <t>Ventas de máquinas expendedoras</t>
  </si>
  <si>
    <t>Servicio de catering</t>
  </si>
  <si>
    <t>Otras entradas 1</t>
  </si>
  <si>
    <t>Otras entradas 2</t>
  </si>
  <si>
    <t>Otras entradas 3</t>
  </si>
  <si>
    <t>Costos de otras mercancías</t>
  </si>
  <si>
    <t>Otros costos 2</t>
  </si>
  <si>
    <t>Otros costos 1</t>
  </si>
  <si>
    <t>Otros costos 3</t>
  </si>
  <si>
    <t>Inventario final</t>
  </si>
  <si>
    <t>Gerente general</t>
  </si>
  <si>
    <t>Chef ejecutivo</t>
  </si>
  <si>
    <t>Cocinero 1</t>
  </si>
  <si>
    <t>Mesero 1</t>
  </si>
  <si>
    <t>Lavaplatos 1</t>
  </si>
  <si>
    <t>Recogedor de platos 1</t>
  </si>
  <si>
    <t>Cajero 1</t>
  </si>
  <si>
    <t>Recepcionista 1</t>
  </si>
  <si>
    <t>Impuestos laborales</t>
  </si>
  <si>
    <t>Comidas de empleados</t>
  </si>
  <si>
    <t>Otro 1</t>
  </si>
  <si>
    <t>Otro 2</t>
  </si>
  <si>
    <t>Otro 3</t>
  </si>
  <si>
    <t>Hipoteca/Alquiler</t>
  </si>
  <si>
    <t>Seguro</t>
  </si>
  <si>
    <t>Máquina lavaplatos</t>
  </si>
  <si>
    <t>Préstamo 1</t>
  </si>
  <si>
    <t>Préstamo 2</t>
  </si>
  <si>
    <t>Contador</t>
  </si>
  <si>
    <t>Licencia ABC</t>
  </si>
  <si>
    <t>Licencia de la Ciudad</t>
  </si>
  <si>
    <t>Otras subscripciones</t>
  </si>
  <si>
    <t>Seguridad</t>
  </si>
  <si>
    <t>Donaciones</t>
  </si>
  <si>
    <t>Entrenamiento</t>
  </si>
  <si>
    <t>Papelería</t>
  </si>
  <si>
    <t>Calculador del Punto de Equilibrio</t>
  </si>
  <si>
    <t>Panorama mensual</t>
  </si>
  <si>
    <t>Panorama semanal</t>
  </si>
  <si>
    <t>Medidas Métricas</t>
  </si>
  <si>
    <t>Valor</t>
  </si>
  <si>
    <t>Ventas mensuales</t>
  </si>
  <si>
    <t>Costos fijos mensuales</t>
  </si>
  <si>
    <t>Costos mensuals Principales y Variables</t>
  </si>
  <si>
    <t>Punto de equilibrio mensual</t>
  </si>
  <si>
    <t>Punto de equilibrio promedio semanal</t>
  </si>
  <si>
    <t>Punto de equilibrio promedio diario</t>
  </si>
  <si>
    <t>Cuántos clientes necesito para alcanzar el equilibrio?</t>
  </si>
  <si>
    <t>Por qué mis ventas tienen que cerrar en equilibrio?</t>
  </si>
  <si>
    <t>Cheque promedio de cada cliente</t>
  </si>
  <si>
    <t>Promedio mensual de clientes para punto de equilibrio</t>
  </si>
  <si>
    <t>Promedio semanal de clientes para punto de equilibrio</t>
  </si>
  <si>
    <t>Número diario de clientes para punto de equilibrio</t>
  </si>
  <si>
    <t>Ventas promedio semanales</t>
  </si>
  <si>
    <t>Costos fijos promedio semanales</t>
  </si>
  <si>
    <t>Costos Principales y Variables promedio semanales</t>
  </si>
  <si>
    <t xml:space="preserve">Ingrese sus ventas diarias para una semana específica </t>
  </si>
  <si>
    <t>Ventas día Lunes</t>
  </si>
  <si>
    <t>Ventas día Martes</t>
  </si>
  <si>
    <t>Ventas día Miércoles</t>
  </si>
  <si>
    <t>Ventas día Jueves</t>
  </si>
  <si>
    <t>Ventas día Viernes</t>
  </si>
  <si>
    <t>Ventas día Sábado</t>
  </si>
  <si>
    <t>Ventas día Domingo</t>
  </si>
  <si>
    <t>Ventas Totales Semanales</t>
  </si>
  <si>
    <t>Punto de equilibrio semanal</t>
  </si>
  <si>
    <t>Ganacias/Péridas Semanales</t>
  </si>
  <si>
    <t>Calculador del Préstamo para pequeñas empresas</t>
  </si>
  <si>
    <t>Entrada</t>
  </si>
  <si>
    <t>Préstamo PPP otorgado</t>
  </si>
  <si>
    <t>Tiene que ser usado en X semanas</t>
  </si>
  <si>
    <t>x% destinado para pago de salarios</t>
  </si>
  <si>
    <t>Salida</t>
  </si>
  <si>
    <t>Gastos laborales</t>
  </si>
  <si>
    <t>Otros gastos</t>
  </si>
  <si>
    <t>Presupuesto/semanal (salarios)</t>
  </si>
  <si>
    <t>Presupuesto/semanal (Otros)</t>
  </si>
  <si>
    <t>Resumen</t>
  </si>
  <si>
    <t>Presupuesto labora semanal PPP</t>
  </si>
  <si>
    <t>Gastos PPP semanales</t>
  </si>
  <si>
    <t>$ que necesita aumentar o disminuir</t>
  </si>
  <si>
    <t>Gastos semanales</t>
  </si>
  <si>
    <t>Gastos PPP</t>
  </si>
  <si>
    <t>Asistente de Gerente Gral.</t>
  </si>
  <si>
    <t>Gerente de Cocina</t>
  </si>
  <si>
    <t>Gerente de comida y bev.</t>
  </si>
  <si>
    <t>Total Gastos Gerenciales</t>
  </si>
  <si>
    <t>Cocinero 2</t>
  </si>
  <si>
    <t>Cocinero 3</t>
  </si>
  <si>
    <t>Mesero 2</t>
  </si>
  <si>
    <t>Mesero 3</t>
  </si>
  <si>
    <t>Lavaplatos 2</t>
  </si>
  <si>
    <t>Recogedor de platos 2</t>
  </si>
  <si>
    <t>Recogedor de platos 3</t>
  </si>
  <si>
    <t>Cajero 2</t>
  </si>
  <si>
    <t>Cajero 3</t>
  </si>
  <si>
    <t>Recepcionista 2</t>
  </si>
  <si>
    <t>Recepcionista 3</t>
  </si>
  <si>
    <t>Total por empleados x hora</t>
  </si>
  <si>
    <t>Gasto laboral total</t>
  </si>
  <si>
    <t>Simulador laboral</t>
  </si>
  <si>
    <t>Cuántos de mis ingresos tienen que dedicarse a empleados?</t>
  </si>
  <si>
    <t>Ventas:</t>
  </si>
  <si>
    <t>Predicción de pérdidas en ventas (%)</t>
  </si>
  <si>
    <t>Ventas futuras?</t>
  </si>
  <si>
    <t>Cuántos empleados debería tener basado en mis ventas?</t>
  </si>
  <si>
    <t>Empleados gerenciales</t>
  </si>
  <si>
    <t>Promedio mensual de pago empleados gerenciales</t>
  </si>
  <si>
    <t>Gastos gerenciales mensuales promedio</t>
  </si>
  <si>
    <t>Promedio de pago por hora (40 horas)</t>
  </si>
  <si>
    <t>Gastos/ventas gerenciales mensuales - promedio $</t>
  </si>
  <si>
    <t>Empleados por hora</t>
  </si>
  <si>
    <t>Promedio mensual de pago empleados por hora</t>
  </si>
  <si>
    <t>Gastos mensuales promedio</t>
  </si>
  <si>
    <t>Gastos/ventas mensuales - promedio $</t>
  </si>
  <si>
    <t>Gastos/ventas gerenciales futuras $:</t>
  </si>
  <si>
    <t>Gastos/ventas por hora futuras $:</t>
  </si>
  <si>
    <t>Necesidad futura de empleados gerenciales:</t>
  </si>
  <si>
    <t>Necesidad futura de empleados por hora:</t>
  </si>
  <si>
    <t>% futuro de labor</t>
  </si>
  <si>
    <t>Calculadora de Resumen 
de Ganancias y Pérdidas</t>
  </si>
  <si>
    <t>Esta calculadora se actualiza automáticamente con la información que ingrese en la sección titulada "ENTRADA"</t>
  </si>
  <si>
    <t>Ventas totales de comidas y bebidas</t>
  </si>
  <si>
    <t>Ventas de artículos del bar</t>
  </si>
  <si>
    <t>Costo total de comidas y bebidas</t>
  </si>
  <si>
    <r>
      <t>Costo total de art</t>
    </r>
    <r>
      <rPr>
        <sz val="10"/>
        <rFont val="Calibri"/>
        <family val="2"/>
      </rPr>
      <t>í</t>
    </r>
    <r>
      <rPr>
        <sz val="10"/>
        <rFont val="Verdana"/>
        <family val="2"/>
      </rPr>
      <t>culos de bar</t>
    </r>
  </si>
  <si>
    <t>Costo total de bienes vendidos</t>
  </si>
  <si>
    <t>Total de salarios y beneficios</t>
  </si>
  <si>
    <t>Total de costos variables</t>
  </si>
  <si>
    <t>Total costos fijos</t>
  </si>
  <si>
    <t>Total de gastos operativos</t>
  </si>
  <si>
    <t>Total de ingresos operativos</t>
  </si>
  <si>
    <t>Total de ventas</t>
  </si>
  <si>
    <t>Margen bruto</t>
  </si>
  <si>
    <t>Flujo de efectivo %</t>
  </si>
  <si>
    <t>Costos totales de producción</t>
  </si>
  <si>
    <t>Costo de mariscos</t>
  </si>
  <si>
    <t>Costo de aves</t>
  </si>
  <si>
    <t>Costo de congelados</t>
  </si>
  <si>
    <t>Costo de abarrotes</t>
  </si>
  <si>
    <t>Costo de frutas y verduras</t>
  </si>
  <si>
    <t>Costo de dispensador de bebidas</t>
  </si>
  <si>
    <t>Costo de mezcla para bebidas</t>
  </si>
  <si>
    <r>
      <t>Costo de prote</t>
    </r>
    <r>
      <rPr>
        <sz val="10"/>
        <rFont val="Calibri"/>
        <family val="2"/>
      </rPr>
      <t>í</t>
    </r>
    <r>
      <rPr>
        <sz val="10"/>
        <rFont val="Verdana"/>
        <family val="2"/>
      </rPr>
      <t>na</t>
    </r>
  </si>
  <si>
    <t>Costos del licor</t>
  </si>
  <si>
    <t>Cerveza de barril</t>
  </si>
  <si>
    <t>Cerveza embotellada</t>
  </si>
  <si>
    <t>Costo del vino</t>
  </si>
  <si>
    <t>Costos de las cons. en el Bar</t>
  </si>
  <si>
    <t>Costos de art. desechables</t>
  </si>
  <si>
    <t>Salario de gerentes</t>
  </si>
  <si>
    <t>Sueldos por hora</t>
  </si>
  <si>
    <t>indemnización laboral</t>
  </si>
  <si>
    <t>Impuestos por desempleo</t>
  </si>
  <si>
    <t>Responsabilidades de empleados</t>
  </si>
  <si>
    <t>Seguro medico</t>
  </si>
  <si>
    <t>Otros beneficios</t>
  </si>
  <si>
    <t>Wi-Fi</t>
  </si>
  <si>
    <t>Utilidades (agua, gas, electricidad)</t>
  </si>
  <si>
    <t>Reparaciones, mantenimiento y limpieza</t>
  </si>
  <si>
    <t xml:space="preserve">Perdidas </t>
  </si>
  <si>
    <t>Promociones/publicidad</t>
  </si>
  <si>
    <t>Basura</t>
  </si>
  <si>
    <t>Blancos</t>
  </si>
  <si>
    <t>Sistema de POS</t>
  </si>
  <si>
    <t>Celular</t>
  </si>
  <si>
    <t>Plantas y flores</t>
  </si>
  <si>
    <t>Material de oficina</t>
  </si>
  <si>
    <t>Servicios profesionales</t>
  </si>
  <si>
    <t>Equipo</t>
  </si>
  <si>
    <t>Impuestos locales</t>
  </si>
  <si>
    <t>Impuestos de propiedad</t>
  </si>
  <si>
    <t>Alquiler de equipos para banquetes</t>
  </si>
  <si>
    <t>Vacaciones y días feriados</t>
  </si>
  <si>
    <t>Teléfono/Internet</t>
  </si>
  <si>
    <t>Depreciación</t>
  </si>
  <si>
    <t>Pago de automóvil</t>
  </si>
  <si>
    <t>Fumigación</t>
  </si>
  <si>
    <t>Lavandería</t>
  </si>
  <si>
    <t>Misceláneos</t>
  </si>
  <si>
    <t>Variable Costos</t>
  </si>
  <si>
    <t>Música y entretenimiento</t>
  </si>
  <si>
    <t>Procesamiento de tarjetas de crédito</t>
  </si>
  <si>
    <t>Retención de impuestos de empleados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</si>
</sst>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18">
    <font>
      <sz val="10"/>
      <name val="Arial"/>
      <family val="0"/>
    </font>
    <font>
      <sz val="11"/>
      <color indexed="8"/>
      <name val="Calibri"/>
      <family val="2"/>
    </font>
    <font>
      <sz val="8"/>
      <name val="Arial"/>
      <family val="2"/>
    </font>
    <font>
      <sz val="10"/>
      <name val="Verdana"/>
      <family val="2"/>
    </font>
    <font>
      <i/>
      <sz val="10"/>
      <name val="Verdana"/>
      <family val="2"/>
    </font>
    <font>
      <b/>
      <sz val="10"/>
      <name val="Verdana"/>
      <family val="2"/>
    </font>
    <font>
      <sz val="11"/>
      <name val="Verdana"/>
      <family val="2"/>
    </font>
    <font>
      <sz val="10"/>
      <name val="Calibri"/>
      <family val="2"/>
    </font>
    <font>
      <sz val="10"/>
      <color indexed="8"/>
      <name val="Calibri"/>
      <family val="2"/>
    </font>
    <font>
      <sz val="9"/>
      <color indexed="63"/>
      <name val="Calibri"/>
      <family val="2"/>
    </font>
    <font>
      <sz val="9"/>
      <name val="Verdana"/>
      <family val="2"/>
    </font>
    <font>
      <b/>
      <sz val="9"/>
      <name val="Verdana"/>
      <family val="2"/>
    </font>
    <font>
      <b/>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9"/>
      <name val="Calibri"/>
      <family val="2"/>
    </font>
    <font>
      <b/>
      <sz val="10"/>
      <name val="Calibri"/>
      <family val="2"/>
    </font>
    <font>
      <i/>
      <sz val="10"/>
      <color indexed="9"/>
      <name val="Calibri"/>
      <family val="2"/>
    </font>
    <font>
      <b/>
      <i/>
      <sz val="10"/>
      <color indexed="9"/>
      <name val="Calibri"/>
      <family val="2"/>
    </font>
    <font>
      <i/>
      <sz val="10"/>
      <name val="Calibri"/>
      <family val="2"/>
    </font>
    <font>
      <b/>
      <i/>
      <sz val="10"/>
      <name val="Calibri"/>
      <family val="2"/>
    </font>
    <font>
      <sz val="11"/>
      <name val="Calibri"/>
      <family val="2"/>
    </font>
    <font>
      <b/>
      <sz val="10"/>
      <color indexed="9"/>
      <name val="Arial"/>
      <family val="2"/>
    </font>
    <font>
      <b/>
      <sz val="16"/>
      <color indexed="9"/>
      <name val="Calibri"/>
      <family val="2"/>
    </font>
    <font>
      <b/>
      <i/>
      <sz val="16"/>
      <color indexed="9"/>
      <name val="Calibri"/>
      <family val="2"/>
    </font>
    <font>
      <b/>
      <sz val="10"/>
      <color indexed="9"/>
      <name val="Verdana"/>
      <family val="2"/>
    </font>
    <font>
      <b/>
      <sz val="16"/>
      <color indexed="9"/>
      <name val="Verdana"/>
      <family val="2"/>
    </font>
    <font>
      <b/>
      <i/>
      <sz val="10"/>
      <color indexed="30"/>
      <name val="Verdana"/>
      <family val="2"/>
    </font>
    <font>
      <i/>
      <sz val="10"/>
      <color indexed="23"/>
      <name val="Verdana"/>
      <family val="2"/>
    </font>
    <font>
      <b/>
      <sz val="20"/>
      <color indexed="63"/>
      <name val="Verdana"/>
      <family val="2"/>
    </font>
    <font>
      <b/>
      <i/>
      <sz val="16"/>
      <color indexed="9"/>
      <name val="Verdana"/>
      <family val="2"/>
    </font>
    <font>
      <i/>
      <sz val="10"/>
      <color indexed="9"/>
      <name val="Verdana"/>
      <family val="2"/>
    </font>
    <font>
      <sz val="10"/>
      <color indexed="9"/>
      <name val="Verdana"/>
      <family val="2"/>
    </font>
    <font>
      <b/>
      <sz val="14"/>
      <color indexed="63"/>
      <name val="Verdana"/>
      <family val="2"/>
    </font>
    <font>
      <b/>
      <sz val="11"/>
      <color indexed="9"/>
      <name val="Verdana"/>
      <family val="2"/>
    </font>
    <font>
      <sz val="10"/>
      <color indexed="8"/>
      <name val="Verdana"/>
      <family val="2"/>
    </font>
    <font>
      <b/>
      <sz val="14"/>
      <color indexed="9"/>
      <name val="Verdana"/>
      <family val="2"/>
    </font>
    <font>
      <sz val="10"/>
      <color indexed="30"/>
      <name val="Verdana"/>
      <family val="2"/>
    </font>
    <font>
      <b/>
      <sz val="20"/>
      <color indexed="8"/>
      <name val="Verdana"/>
      <family val="2"/>
    </font>
    <font>
      <b/>
      <sz val="9"/>
      <color indexed="9"/>
      <name val="Verdana"/>
      <family val="2"/>
    </font>
    <font>
      <b/>
      <vertAlign val="superscript"/>
      <sz val="20"/>
      <color indexed="9"/>
      <name val="Myriad Pro"/>
      <family val="2"/>
    </font>
    <font>
      <b/>
      <sz val="20"/>
      <color indexed="9"/>
      <name val="Myriad Pro"/>
      <family val="2"/>
    </font>
    <font>
      <sz val="18"/>
      <color indexed="8"/>
      <name val="Myriad Pro"/>
      <family val="2"/>
    </font>
    <font>
      <b/>
      <u val="single"/>
      <sz val="11"/>
      <color indexed="8"/>
      <name val="Calibri"/>
      <family val="2"/>
    </font>
    <font>
      <b/>
      <u val="single"/>
      <sz val="14"/>
      <color indexed="8"/>
      <name val="Calibri"/>
      <family val="2"/>
    </font>
    <font>
      <b/>
      <u val="single"/>
      <sz val="12"/>
      <color indexed="8"/>
      <name val="Calibri"/>
      <family val="2"/>
    </font>
    <font>
      <b/>
      <sz val="12"/>
      <color indexed="8"/>
      <name val="Calibri"/>
      <family val="2"/>
    </font>
    <font>
      <sz val="10.5"/>
      <color indexed="8"/>
      <name val="Calibri"/>
      <family val="2"/>
    </font>
    <font>
      <i/>
      <sz val="10.5"/>
      <color indexed="8"/>
      <name val="Calibri"/>
      <family val="2"/>
    </font>
    <font>
      <sz val="14"/>
      <color indexed="30"/>
      <name val="Myriad Pro"/>
      <family val="2"/>
    </font>
    <font>
      <sz val="11"/>
      <color indexed="30"/>
      <name val="Myriad Pro"/>
      <family val="2"/>
    </font>
    <font>
      <sz val="3"/>
      <color indexed="8"/>
      <name val="Calibri"/>
      <family val="2"/>
    </font>
    <font>
      <sz val="11"/>
      <color indexed="8"/>
      <name val="Myriad Pro"/>
      <family val="2"/>
    </font>
    <font>
      <sz val="3"/>
      <color indexed="8"/>
      <name val="Myriad Pro"/>
      <family val="2"/>
    </font>
    <font>
      <sz val="6"/>
      <color indexed="8"/>
      <name val="Myriad Pro"/>
      <family val="2"/>
    </font>
    <font>
      <b/>
      <sz val="11"/>
      <color indexed="30"/>
      <name val="Myriad Pro"/>
      <family val="2"/>
    </font>
    <font>
      <b/>
      <vertAlign val="superscript"/>
      <sz val="24"/>
      <color indexed="9"/>
      <name val="Calibri"/>
      <family val="2"/>
    </font>
    <font>
      <b/>
      <sz val="24"/>
      <color indexed="9"/>
      <name val="Calibri"/>
      <family val="2"/>
    </font>
    <font>
      <b/>
      <sz val="14"/>
      <color indexed="8"/>
      <name val="Calibri"/>
      <family val="2"/>
    </font>
    <font>
      <b/>
      <sz val="11"/>
      <color indexed="30"/>
      <name val="Calibri"/>
      <family val="2"/>
    </font>
    <font>
      <sz val="14"/>
      <color indexed="8"/>
      <name val="Calibri"/>
      <family val="2"/>
    </font>
    <font>
      <sz val="14"/>
      <color indexed="63"/>
      <name val="Calibri"/>
      <family val="2"/>
    </font>
    <font>
      <b/>
      <vertAlign val="superscript"/>
      <sz val="20"/>
      <color indexed="9"/>
      <name val="Calibri"/>
      <family val="2"/>
    </font>
    <font>
      <b/>
      <sz val="20"/>
      <color indexed="9"/>
      <name val="Calibri"/>
      <family val="2"/>
    </font>
    <font>
      <vertAlign val="superscript"/>
      <sz val="20"/>
      <color indexed="9"/>
      <name val="Calibri"/>
      <family val="2"/>
    </font>
    <font>
      <sz val="2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Calibri"/>
      <family val="2"/>
    </font>
    <font>
      <i/>
      <sz val="10"/>
      <color theme="0"/>
      <name val="Calibri"/>
      <family val="2"/>
    </font>
    <font>
      <b/>
      <i/>
      <sz val="10"/>
      <color theme="0"/>
      <name val="Calibri"/>
      <family val="2"/>
    </font>
    <font>
      <b/>
      <sz val="10"/>
      <color theme="0"/>
      <name val="Arial"/>
      <family val="2"/>
    </font>
    <font>
      <b/>
      <sz val="16"/>
      <color theme="0"/>
      <name val="Calibri"/>
      <family val="2"/>
    </font>
    <font>
      <b/>
      <i/>
      <sz val="16"/>
      <color theme="0"/>
      <name val="Calibri"/>
      <family val="2"/>
    </font>
    <font>
      <b/>
      <sz val="10"/>
      <color theme="0"/>
      <name val="Verdana"/>
      <family val="2"/>
    </font>
    <font>
      <b/>
      <sz val="16"/>
      <color theme="0"/>
      <name val="Verdana"/>
      <family val="2"/>
    </font>
    <font>
      <b/>
      <i/>
      <sz val="10"/>
      <color rgb="FF0070C0"/>
      <name val="Verdana"/>
      <family val="2"/>
    </font>
    <font>
      <i/>
      <sz val="10"/>
      <color theme="0" tint="-0.4999699890613556"/>
      <name val="Verdana"/>
      <family val="2"/>
    </font>
    <font>
      <b/>
      <sz val="20"/>
      <color theme="1" tint="0.24998000264167786"/>
      <name val="Verdana"/>
      <family val="2"/>
    </font>
    <font>
      <b/>
      <i/>
      <sz val="16"/>
      <color theme="0"/>
      <name val="Verdana"/>
      <family val="2"/>
    </font>
    <font>
      <i/>
      <sz val="10"/>
      <color theme="0"/>
      <name val="Verdana"/>
      <family val="2"/>
    </font>
    <font>
      <sz val="10"/>
      <color theme="0"/>
      <name val="Verdana"/>
      <family val="2"/>
    </font>
    <font>
      <b/>
      <sz val="14"/>
      <color theme="1" tint="0.24998000264167786"/>
      <name val="Verdana"/>
      <family val="2"/>
    </font>
    <font>
      <b/>
      <sz val="11"/>
      <color theme="0"/>
      <name val="Verdana"/>
      <family val="2"/>
    </font>
    <font>
      <sz val="10"/>
      <color theme="1"/>
      <name val="Verdana"/>
      <family val="2"/>
    </font>
    <font>
      <b/>
      <sz val="14"/>
      <color theme="0"/>
      <name val="Verdana"/>
      <family val="2"/>
    </font>
    <font>
      <sz val="10"/>
      <color rgb="FF0070C0"/>
      <name val="Verdana"/>
      <family val="2"/>
    </font>
    <font>
      <b/>
      <sz val="20"/>
      <color theme="1"/>
      <name val="Verdana"/>
      <family val="2"/>
    </font>
    <font>
      <b/>
      <sz val="9"/>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thin"/>
    </border>
    <border>
      <left/>
      <right style="thin"/>
      <top/>
      <bottom/>
    </border>
    <border>
      <left/>
      <right style="thin"/>
      <top/>
      <bottom style="thin"/>
    </border>
    <border>
      <left/>
      <right style="thin"/>
      <top style="thin"/>
      <bottom style="thin"/>
    </border>
    <border>
      <left style="thin"/>
      <right/>
      <top style="thin"/>
      <bottom/>
    </border>
    <border>
      <left style="thin"/>
      <right/>
      <top style="thin"/>
      <bottom style="thin"/>
    </border>
    <border>
      <left style="thin"/>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42">
    <xf numFmtId="0" fontId="0" fillId="0" borderId="0" xfId="0" applyAlignment="1">
      <alignment/>
    </xf>
    <xf numFmtId="0" fontId="0" fillId="0" borderId="0" xfId="0" applyFont="1" applyAlignment="1">
      <alignment/>
    </xf>
    <xf numFmtId="0" fontId="7" fillId="0" borderId="0" xfId="0" applyFont="1" applyBorder="1" applyAlignment="1">
      <alignment/>
    </xf>
    <xf numFmtId="0" fontId="7" fillId="0" borderId="10" xfId="0" applyFont="1" applyBorder="1" applyAlignment="1">
      <alignment/>
    </xf>
    <xf numFmtId="164" fontId="97" fillId="33" borderId="11" xfId="0" applyNumberFormat="1" applyFont="1" applyFill="1" applyBorder="1" applyAlignment="1">
      <alignment/>
    </xf>
    <xf numFmtId="0" fontId="7" fillId="0" borderId="12" xfId="0" applyFont="1" applyBorder="1" applyAlignment="1">
      <alignment/>
    </xf>
    <xf numFmtId="0" fontId="7" fillId="0" borderId="13" xfId="0" applyFont="1" applyBorder="1" applyAlignment="1">
      <alignment/>
    </xf>
    <xf numFmtId="0" fontId="97" fillId="33" borderId="12" xfId="0" applyFont="1" applyFill="1" applyBorder="1" applyAlignment="1">
      <alignment/>
    </xf>
    <xf numFmtId="0" fontId="97" fillId="33" borderId="14" xfId="0" applyFont="1" applyFill="1" applyBorder="1" applyAlignment="1">
      <alignment/>
    </xf>
    <xf numFmtId="0" fontId="7" fillId="0" borderId="10" xfId="0" applyFont="1" applyFill="1" applyBorder="1" applyAlignment="1">
      <alignment/>
    </xf>
    <xf numFmtId="0" fontId="30" fillId="34" borderId="15" xfId="0" applyFont="1" applyFill="1" applyBorder="1" applyAlignment="1">
      <alignment/>
    </xf>
    <xf numFmtId="0" fontId="30" fillId="2" borderId="14" xfId="0" applyFont="1" applyFill="1" applyBorder="1" applyAlignment="1">
      <alignment/>
    </xf>
    <xf numFmtId="0" fontId="7" fillId="0" borderId="13" xfId="0" applyFont="1" applyFill="1" applyBorder="1" applyAlignment="1">
      <alignment/>
    </xf>
    <xf numFmtId="0" fontId="7" fillId="0" borderId="12" xfId="0" applyFont="1" applyBorder="1" applyAlignment="1" applyProtection="1">
      <alignment/>
      <protection locked="0"/>
    </xf>
    <xf numFmtId="0" fontId="7" fillId="0" borderId="13" xfId="0" applyFont="1" applyBorder="1" applyAlignment="1" applyProtection="1">
      <alignment horizontal="left"/>
      <protection locked="0"/>
    </xf>
    <xf numFmtId="0" fontId="7" fillId="0" borderId="13" xfId="0" applyFont="1" applyFill="1" applyBorder="1" applyAlignment="1" applyProtection="1">
      <alignment/>
      <protection locked="0"/>
    </xf>
    <xf numFmtId="0" fontId="7" fillId="0" borderId="13" xfId="0" applyFont="1" applyBorder="1" applyAlignment="1" applyProtection="1">
      <alignment/>
      <protection locked="0"/>
    </xf>
    <xf numFmtId="0" fontId="30" fillId="2" borderId="15" xfId="0" applyFont="1" applyFill="1" applyBorder="1" applyAlignment="1" applyProtection="1">
      <alignment/>
      <protection locked="0"/>
    </xf>
    <xf numFmtId="0" fontId="97" fillId="33" borderId="13" xfId="0" applyFont="1" applyFill="1" applyBorder="1" applyAlignment="1" applyProtection="1">
      <alignment/>
      <protection locked="0"/>
    </xf>
    <xf numFmtId="0" fontId="97" fillId="33" borderId="15" xfId="0" applyFont="1" applyFill="1" applyBorder="1" applyAlignment="1" applyProtection="1">
      <alignment/>
      <protection locked="0"/>
    </xf>
    <xf numFmtId="164" fontId="97" fillId="33" borderId="16" xfId="0" applyNumberFormat="1" applyFont="1" applyFill="1" applyBorder="1" applyAlignment="1">
      <alignment horizontal="center"/>
    </xf>
    <xf numFmtId="0" fontId="98" fillId="33" borderId="13" xfId="0" applyFont="1" applyFill="1" applyBorder="1" applyAlignment="1">
      <alignment/>
    </xf>
    <xf numFmtId="164" fontId="98" fillId="33" borderId="17" xfId="0" applyNumberFormat="1" applyFont="1" applyFill="1" applyBorder="1" applyAlignment="1">
      <alignment/>
    </xf>
    <xf numFmtId="0" fontId="98" fillId="33" borderId="14" xfId="0" applyFont="1" applyFill="1" applyBorder="1" applyAlignment="1">
      <alignment/>
    </xf>
    <xf numFmtId="166" fontId="98" fillId="33" borderId="18" xfId="57" applyNumberFormat="1" applyFont="1" applyFill="1" applyBorder="1" applyAlignment="1">
      <alignment/>
    </xf>
    <xf numFmtId="9" fontId="97" fillId="33" borderId="19" xfId="57" applyFont="1" applyFill="1" applyBorder="1" applyAlignment="1">
      <alignment horizontal="center"/>
    </xf>
    <xf numFmtId="164" fontId="30" fillId="34" borderId="19" xfId="0" applyNumberFormat="1" applyFont="1" applyFill="1" applyBorder="1" applyAlignment="1">
      <alignment horizontal="center"/>
    </xf>
    <xf numFmtId="164" fontId="30" fillId="2" borderId="18" xfId="0" applyNumberFormat="1" applyFont="1" applyFill="1" applyBorder="1" applyAlignment="1">
      <alignment horizontal="center"/>
    </xf>
    <xf numFmtId="164" fontId="30" fillId="2" borderId="17" xfId="0" applyNumberFormat="1" applyFont="1" applyFill="1" applyBorder="1" applyAlignment="1">
      <alignment horizontal="center"/>
    </xf>
    <xf numFmtId="164" fontId="30" fillId="2" borderId="19" xfId="0" applyNumberFormat="1" applyFont="1" applyFill="1" applyBorder="1" applyAlignment="1">
      <alignment horizontal="center"/>
    </xf>
    <xf numFmtId="164" fontId="99" fillId="33" borderId="16" xfId="0" applyNumberFormat="1" applyFont="1" applyFill="1" applyBorder="1" applyAlignment="1">
      <alignment horizontal="center"/>
    </xf>
    <xf numFmtId="9" fontId="33" fillId="0" borderId="17" xfId="57" applyFont="1" applyFill="1" applyBorder="1" applyAlignment="1">
      <alignment horizontal="center"/>
    </xf>
    <xf numFmtId="9" fontId="34" fillId="34" borderId="19" xfId="57" applyFont="1" applyFill="1" applyBorder="1" applyAlignment="1">
      <alignment horizontal="center"/>
    </xf>
    <xf numFmtId="9" fontId="34" fillId="2" borderId="18" xfId="57" applyFont="1" applyFill="1" applyBorder="1" applyAlignment="1">
      <alignment horizontal="center"/>
    </xf>
    <xf numFmtId="9" fontId="34" fillId="2" borderId="17" xfId="57" applyFont="1" applyFill="1" applyBorder="1" applyAlignment="1">
      <alignment horizontal="center"/>
    </xf>
    <xf numFmtId="9" fontId="34" fillId="2" borderId="19" xfId="57" applyFont="1" applyFill="1" applyBorder="1" applyAlignment="1">
      <alignment horizontal="center"/>
    </xf>
    <xf numFmtId="0" fontId="7" fillId="0" borderId="13" xfId="0" applyFont="1" applyFill="1" applyBorder="1" applyAlignment="1" applyProtection="1">
      <alignment horizontal="left"/>
      <protection locked="0"/>
    </xf>
    <xf numFmtId="0" fontId="35" fillId="35" borderId="0" xfId="0" applyFont="1" applyFill="1" applyAlignment="1">
      <alignment vertical="center"/>
    </xf>
    <xf numFmtId="0" fontId="7" fillId="0" borderId="20" xfId="0" applyFont="1" applyBorder="1" applyAlignment="1">
      <alignment/>
    </xf>
    <xf numFmtId="0" fontId="30" fillId="2" borderId="13" xfId="0" applyFont="1" applyFill="1" applyBorder="1" applyAlignment="1">
      <alignment/>
    </xf>
    <xf numFmtId="0" fontId="97" fillId="33" borderId="15" xfId="0" applyFont="1" applyFill="1" applyBorder="1" applyAlignment="1">
      <alignment/>
    </xf>
    <xf numFmtId="0" fontId="30" fillId="2" borderId="15" xfId="0" applyFont="1" applyFill="1" applyBorder="1" applyAlignment="1">
      <alignment/>
    </xf>
    <xf numFmtId="164" fontId="97" fillId="33" borderId="15" xfId="0" applyNumberFormat="1" applyFont="1" applyFill="1" applyBorder="1" applyAlignment="1">
      <alignment horizontal="center"/>
    </xf>
    <xf numFmtId="0" fontId="7" fillId="0" borderId="14" xfId="0" applyFont="1" applyBorder="1" applyAlignment="1">
      <alignment/>
    </xf>
    <xf numFmtId="5" fontId="7" fillId="0" borderId="12" xfId="0" applyNumberFormat="1" applyFont="1" applyBorder="1" applyAlignment="1">
      <alignment horizontal="center"/>
    </xf>
    <xf numFmtId="5" fontId="7" fillId="0" borderId="14" xfId="0" applyNumberFormat="1" applyFont="1" applyBorder="1" applyAlignment="1">
      <alignment horizontal="center"/>
    </xf>
    <xf numFmtId="5" fontId="30" fillId="34" borderId="15" xfId="0" applyNumberFormat="1" applyFont="1" applyFill="1" applyBorder="1" applyAlignment="1">
      <alignment horizontal="center"/>
    </xf>
    <xf numFmtId="5" fontId="7" fillId="0" borderId="13" xfId="0" applyNumberFormat="1" applyFont="1" applyBorder="1" applyAlignment="1">
      <alignment horizontal="center"/>
    </xf>
    <xf numFmtId="5" fontId="97" fillId="33" borderId="15" xfId="0" applyNumberFormat="1" applyFont="1" applyFill="1" applyBorder="1" applyAlignment="1">
      <alignment horizontal="center"/>
    </xf>
    <xf numFmtId="5" fontId="7" fillId="4" borderId="17" xfId="0" applyNumberFormat="1" applyFont="1" applyFill="1" applyBorder="1" applyAlignment="1">
      <alignment horizontal="center"/>
    </xf>
    <xf numFmtId="5" fontId="30" fillId="34" borderId="19" xfId="0" applyNumberFormat="1" applyFont="1" applyFill="1" applyBorder="1" applyAlignment="1">
      <alignment horizontal="center"/>
    </xf>
    <xf numFmtId="5" fontId="97" fillId="33" borderId="18" xfId="0" applyNumberFormat="1" applyFont="1" applyFill="1" applyBorder="1" applyAlignment="1">
      <alignment horizontal="center"/>
    </xf>
    <xf numFmtId="5" fontId="30" fillId="2" borderId="19" xfId="0" applyNumberFormat="1" applyFont="1" applyFill="1" applyBorder="1" applyAlignment="1">
      <alignment horizontal="center"/>
    </xf>
    <xf numFmtId="5" fontId="7" fillId="4" borderId="12" xfId="0" applyNumberFormat="1" applyFont="1" applyFill="1" applyBorder="1" applyAlignment="1">
      <alignment horizontal="center"/>
    </xf>
    <xf numFmtId="5" fontId="7" fillId="4" borderId="14" xfId="0" applyNumberFormat="1" applyFont="1" applyFill="1" applyBorder="1" applyAlignment="1">
      <alignment horizontal="center"/>
    </xf>
    <xf numFmtId="5" fontId="7" fillId="4" borderId="13" xfId="0" applyNumberFormat="1" applyFont="1" applyFill="1" applyBorder="1" applyAlignment="1">
      <alignment horizontal="center"/>
    </xf>
    <xf numFmtId="5" fontId="7" fillId="0" borderId="17" xfId="0" applyNumberFormat="1" applyFont="1" applyFill="1" applyBorder="1" applyAlignment="1">
      <alignment horizontal="center"/>
    </xf>
    <xf numFmtId="5" fontId="97" fillId="33" borderId="19" xfId="0" applyNumberFormat="1" applyFont="1" applyFill="1" applyBorder="1" applyAlignment="1">
      <alignment horizontal="center"/>
    </xf>
    <xf numFmtId="9" fontId="30" fillId="34" borderId="19" xfId="57" applyFont="1" applyFill="1" applyBorder="1" applyAlignment="1">
      <alignment horizontal="center"/>
    </xf>
    <xf numFmtId="9" fontId="7" fillId="0" borderId="17" xfId="57" applyFont="1" applyFill="1" applyBorder="1" applyAlignment="1">
      <alignment horizontal="center"/>
    </xf>
    <xf numFmtId="0" fontId="100" fillId="33" borderId="21" xfId="0" applyFont="1" applyFill="1" applyBorder="1" applyAlignment="1">
      <alignment/>
    </xf>
    <xf numFmtId="0" fontId="97" fillId="33" borderId="21" xfId="0" applyFont="1" applyFill="1" applyBorder="1" applyAlignment="1">
      <alignment/>
    </xf>
    <xf numFmtId="0" fontId="97" fillId="33" borderId="15" xfId="0" applyFont="1" applyFill="1" applyBorder="1" applyAlignment="1">
      <alignment horizontal="center"/>
    </xf>
    <xf numFmtId="164" fontId="7" fillId="0" borderId="17" xfId="0" applyNumberFormat="1" applyFont="1" applyFill="1" applyBorder="1" applyAlignment="1">
      <alignment horizontal="center"/>
    </xf>
    <xf numFmtId="164" fontId="7" fillId="0" borderId="12" xfId="0" applyNumberFormat="1" applyFont="1" applyFill="1" applyBorder="1" applyAlignment="1">
      <alignment/>
    </xf>
    <xf numFmtId="164" fontId="7" fillId="0" borderId="13" xfId="0" applyNumberFormat="1" applyFont="1" applyFill="1" applyBorder="1" applyAlignment="1">
      <alignment/>
    </xf>
    <xf numFmtId="164" fontId="7" fillId="0" borderId="14" xfId="0" applyNumberFormat="1" applyFont="1" applyFill="1" applyBorder="1" applyAlignment="1">
      <alignment/>
    </xf>
    <xf numFmtId="0" fontId="101" fillId="33" borderId="0" xfId="0" applyFont="1" applyFill="1" applyAlignment="1">
      <alignment/>
    </xf>
    <xf numFmtId="0" fontId="101" fillId="33" borderId="0" xfId="0" applyFont="1" applyFill="1" applyAlignment="1">
      <alignment horizontal="center"/>
    </xf>
    <xf numFmtId="9" fontId="102" fillId="33" borderId="0" xfId="57" applyFont="1" applyFill="1" applyAlignment="1">
      <alignment horizontal="center"/>
    </xf>
    <xf numFmtId="9" fontId="101" fillId="33" borderId="0" xfId="57" applyFont="1" applyFill="1" applyAlignment="1">
      <alignment horizontal="center"/>
    </xf>
    <xf numFmtId="0" fontId="98" fillId="33" borderId="0" xfId="0" applyFont="1" applyFill="1" applyAlignment="1">
      <alignment/>
    </xf>
    <xf numFmtId="0" fontId="98" fillId="33" borderId="0" xfId="0" applyFont="1" applyFill="1" applyAlignment="1">
      <alignment horizontal="center"/>
    </xf>
    <xf numFmtId="9" fontId="98" fillId="33" borderId="0" xfId="57" applyFont="1" applyFill="1" applyAlignment="1">
      <alignment horizontal="center"/>
    </xf>
    <xf numFmtId="0" fontId="7" fillId="0" borderId="0" xfId="0" applyFont="1" applyAlignment="1">
      <alignment/>
    </xf>
    <xf numFmtId="164" fontId="7" fillId="0" borderId="0" xfId="0" applyNumberFormat="1" applyFont="1" applyAlignment="1">
      <alignment/>
    </xf>
    <xf numFmtId="0" fontId="7" fillId="0" borderId="0" xfId="0" applyFont="1" applyAlignment="1">
      <alignment horizontal="center"/>
    </xf>
    <xf numFmtId="9" fontId="7" fillId="0" borderId="0" xfId="57" applyFont="1" applyAlignment="1">
      <alignment horizontal="center"/>
    </xf>
    <xf numFmtId="9" fontId="99" fillId="33" borderId="0" xfId="57" applyFont="1" applyFill="1" applyAlignment="1">
      <alignment horizontal="center"/>
    </xf>
    <xf numFmtId="9" fontId="33" fillId="0" borderId="0" xfId="57" applyFont="1" applyAlignment="1">
      <alignment horizontal="center"/>
    </xf>
    <xf numFmtId="5" fontId="7" fillId="0" borderId="0" xfId="0" applyNumberFormat="1" applyFont="1" applyAlignment="1">
      <alignment horizontal="center"/>
    </xf>
    <xf numFmtId="9" fontId="99" fillId="33" borderId="15" xfId="57" applyFont="1" applyFill="1" applyBorder="1" applyAlignment="1">
      <alignment horizontal="center"/>
    </xf>
    <xf numFmtId="9" fontId="0" fillId="0" borderId="0" xfId="0" applyNumberFormat="1" applyAlignment="1">
      <alignment/>
    </xf>
    <xf numFmtId="0" fontId="3" fillId="0" borderId="0" xfId="0" applyFont="1" applyAlignment="1">
      <alignment/>
    </xf>
    <xf numFmtId="0" fontId="103" fillId="33" borderId="20" xfId="0" applyFont="1" applyFill="1" applyBorder="1" applyAlignment="1">
      <alignment/>
    </xf>
    <xf numFmtId="0" fontId="4" fillId="0" borderId="0" xfId="0" applyFont="1" applyAlignment="1">
      <alignment vertical="center"/>
    </xf>
    <xf numFmtId="0" fontId="3" fillId="0" borderId="15" xfId="0" applyFont="1" applyBorder="1" applyAlignment="1">
      <alignment/>
    </xf>
    <xf numFmtId="0" fontId="104" fillId="0" borderId="0" xfId="0" applyFont="1" applyFill="1" applyAlignment="1">
      <alignment horizontal="center"/>
    </xf>
    <xf numFmtId="0" fontId="104" fillId="0" borderId="0" xfId="0" applyFont="1" applyFill="1" applyAlignment="1">
      <alignment/>
    </xf>
    <xf numFmtId="0" fontId="3" fillId="0" borderId="0" xfId="0" applyFont="1" applyBorder="1" applyAlignment="1">
      <alignment/>
    </xf>
    <xf numFmtId="5" fontId="3" fillId="0" borderId="0" xfId="0" applyNumberFormat="1" applyFont="1" applyBorder="1" applyAlignment="1">
      <alignment horizontal="center"/>
    </xf>
    <xf numFmtId="0" fontId="103" fillId="33" borderId="14" xfId="0" applyFont="1" applyFill="1" applyBorder="1" applyAlignment="1">
      <alignment vertical="center"/>
    </xf>
    <xf numFmtId="0" fontId="3" fillId="0" borderId="0" xfId="0" applyFont="1" applyAlignment="1">
      <alignment vertical="center"/>
    </xf>
    <xf numFmtId="0" fontId="103" fillId="33" borderId="15" xfId="0" applyFont="1" applyFill="1" applyBorder="1" applyAlignment="1">
      <alignment vertical="center"/>
    </xf>
    <xf numFmtId="0" fontId="103" fillId="33" borderId="14" xfId="0" applyFont="1" applyFill="1" applyBorder="1" applyAlignment="1">
      <alignment horizontal="left" vertical="center"/>
    </xf>
    <xf numFmtId="0" fontId="103" fillId="33" borderId="15"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13" xfId="0" applyFont="1" applyFill="1" applyBorder="1" applyAlignment="1">
      <alignment vertical="center"/>
    </xf>
    <xf numFmtId="0" fontId="105" fillId="35" borderId="15" xfId="0" applyFont="1" applyFill="1" applyBorder="1" applyAlignment="1">
      <alignment horizontal="left" vertical="center"/>
    </xf>
    <xf numFmtId="0" fontId="106" fillId="0" borderId="0" xfId="0" applyFont="1" applyAlignment="1">
      <alignment/>
    </xf>
    <xf numFmtId="0" fontId="107" fillId="0" borderId="16" xfId="0" applyFont="1" applyFill="1" applyBorder="1" applyAlignment="1">
      <alignment/>
    </xf>
    <xf numFmtId="0" fontId="3" fillId="0" borderId="12" xfId="0" applyFont="1" applyFill="1" applyBorder="1" applyAlignment="1">
      <alignment vertical="center"/>
    </xf>
    <xf numFmtId="0" fontId="103" fillId="22" borderId="15" xfId="0" applyFont="1" applyFill="1" applyBorder="1" applyAlignment="1">
      <alignment horizontal="left" vertical="center"/>
    </xf>
    <xf numFmtId="0" fontId="104" fillId="0" borderId="16" xfId="0" applyFont="1" applyFill="1" applyBorder="1" applyAlignment="1">
      <alignment horizontal="center"/>
    </xf>
    <xf numFmtId="9" fontId="108" fillId="0" borderId="16" xfId="57" applyFont="1" applyFill="1" applyBorder="1" applyAlignment="1">
      <alignment horizontal="center"/>
    </xf>
    <xf numFmtId="0" fontId="104" fillId="0" borderId="16" xfId="0" applyFont="1" applyFill="1" applyBorder="1" applyAlignment="1">
      <alignment/>
    </xf>
    <xf numFmtId="9" fontId="104" fillId="0" borderId="16" xfId="57" applyFont="1" applyFill="1" applyBorder="1" applyAlignment="1">
      <alignment horizontal="center"/>
    </xf>
    <xf numFmtId="0" fontId="3" fillId="0" borderId="12" xfId="0" applyFont="1" applyBorder="1" applyAlignment="1">
      <alignment/>
    </xf>
    <xf numFmtId="0" fontId="3" fillId="0" borderId="13" xfId="0" applyFont="1" applyBorder="1" applyAlignment="1">
      <alignment/>
    </xf>
    <xf numFmtId="1" fontId="3" fillId="0" borderId="17" xfId="0" applyNumberFormat="1" applyFont="1" applyBorder="1" applyAlignment="1">
      <alignment/>
    </xf>
    <xf numFmtId="0" fontId="3" fillId="0" borderId="14" xfId="0" applyFont="1" applyBorder="1" applyAlignment="1">
      <alignment/>
    </xf>
    <xf numFmtId="9" fontId="3" fillId="0" borderId="18" xfId="0" applyNumberFormat="1" applyFont="1" applyBorder="1" applyAlignment="1">
      <alignment/>
    </xf>
    <xf numFmtId="164" fontId="3" fillId="0" borderId="17" xfId="0" applyNumberFormat="1" applyFont="1" applyBorder="1" applyAlignment="1">
      <alignment/>
    </xf>
    <xf numFmtId="5" fontId="5" fillId="36" borderId="19" xfId="0" applyNumberFormat="1" applyFont="1" applyFill="1" applyBorder="1" applyAlignment="1">
      <alignment horizontal="center"/>
    </xf>
    <xf numFmtId="0" fontId="109" fillId="33" borderId="12" xfId="0" applyFont="1" applyFill="1" applyBorder="1" applyAlignment="1">
      <alignment/>
    </xf>
    <xf numFmtId="164" fontId="109" fillId="33" borderId="11" xfId="0" applyNumberFormat="1" applyFont="1" applyFill="1" applyBorder="1" applyAlignment="1">
      <alignment/>
    </xf>
    <xf numFmtId="0" fontId="109" fillId="33" borderId="14" xfId="0" applyFont="1" applyFill="1" applyBorder="1" applyAlignment="1">
      <alignment/>
    </xf>
    <xf numFmtId="164" fontId="109" fillId="33" borderId="18" xfId="0" applyNumberFormat="1" applyFont="1" applyFill="1" applyBorder="1" applyAlignment="1">
      <alignment/>
    </xf>
    <xf numFmtId="0" fontId="103" fillId="33" borderId="13" xfId="0" applyFont="1" applyFill="1" applyBorder="1" applyAlignment="1">
      <alignment/>
    </xf>
    <xf numFmtId="5" fontId="103" fillId="33" borderId="0" xfId="0" applyNumberFormat="1" applyFont="1" applyFill="1" applyAlignment="1">
      <alignment horizontal="center"/>
    </xf>
    <xf numFmtId="0" fontId="110" fillId="0" borderId="16" xfId="0" applyFont="1" applyFill="1" applyBorder="1" applyAlignment="1">
      <alignment/>
    </xf>
    <xf numFmtId="0" fontId="110" fillId="0" borderId="16" xfId="0" applyFont="1" applyFill="1" applyBorder="1" applyAlignment="1">
      <alignment vertical="center"/>
    </xf>
    <xf numFmtId="0" fontId="110" fillId="0" borderId="16" xfId="0" applyFont="1" applyFill="1" applyBorder="1" applyAlignment="1">
      <alignment horizontal="center" vertical="center"/>
    </xf>
    <xf numFmtId="0" fontId="110" fillId="0" borderId="0" xfId="0" applyFont="1" applyFill="1" applyAlignment="1">
      <alignment/>
    </xf>
    <xf numFmtId="0" fontId="111" fillId="0" borderId="0" xfId="0" applyFont="1" applyAlignment="1">
      <alignment/>
    </xf>
    <xf numFmtId="0" fontId="103" fillId="33" borderId="0" xfId="0" applyFont="1" applyFill="1" applyAlignment="1">
      <alignment vertical="center"/>
    </xf>
    <xf numFmtId="164" fontId="112" fillId="33" borderId="17"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3" fillId="0" borderId="12" xfId="57" applyNumberFormat="1" applyFont="1" applyBorder="1" applyAlignment="1">
      <alignment horizontal="center" vertical="center"/>
    </xf>
    <xf numFmtId="164" fontId="3" fillId="0" borderId="13" xfId="57" applyNumberFormat="1" applyFont="1" applyBorder="1" applyAlignment="1">
      <alignment horizontal="center" vertical="center"/>
    </xf>
    <xf numFmtId="164" fontId="3" fillId="0" borderId="14" xfId="57" applyNumberFormat="1" applyFont="1" applyBorder="1" applyAlignment="1">
      <alignment horizontal="center" vertical="center"/>
    </xf>
    <xf numFmtId="165" fontId="3" fillId="0" borderId="0" xfId="57" applyNumberFormat="1" applyFont="1" applyBorder="1" applyAlignment="1">
      <alignment horizontal="center" vertical="center"/>
    </xf>
    <xf numFmtId="0" fontId="103" fillId="33" borderId="11" xfId="0" applyFont="1" applyFill="1" applyBorder="1" applyAlignment="1">
      <alignment horizontal="center"/>
    </xf>
    <xf numFmtId="0" fontId="3" fillId="0" borderId="12" xfId="0" applyFont="1" applyBorder="1" applyAlignment="1">
      <alignment vertical="center"/>
    </xf>
    <xf numFmtId="0" fontId="3" fillId="0" borderId="13" xfId="0" applyFont="1" applyBorder="1" applyAlignment="1">
      <alignment vertical="center"/>
    </xf>
    <xf numFmtId="164" fontId="103" fillId="33" borderId="18" xfId="0" applyNumberFormat="1" applyFont="1" applyFill="1" applyBorder="1" applyAlignment="1">
      <alignment horizontal="center"/>
    </xf>
    <xf numFmtId="164" fontId="3" fillId="0" borderId="11" xfId="0" applyNumberFormat="1" applyFont="1" applyBorder="1" applyAlignment="1">
      <alignment horizontal="center"/>
    </xf>
    <xf numFmtId="0" fontId="103" fillId="33" borderId="13" xfId="0" applyFont="1" applyFill="1" applyBorder="1" applyAlignment="1">
      <alignment vertical="center"/>
    </xf>
    <xf numFmtId="6" fontId="103" fillId="33" borderId="17" xfId="0" applyNumberFormat="1" applyFont="1" applyFill="1" applyBorder="1" applyAlignment="1">
      <alignment horizontal="center"/>
    </xf>
    <xf numFmtId="0" fontId="113" fillId="0" borderId="13" xfId="0" applyFont="1" applyFill="1" applyBorder="1" applyAlignment="1">
      <alignment vertical="center"/>
    </xf>
    <xf numFmtId="0" fontId="113" fillId="0" borderId="14" xfId="0" applyFont="1" applyFill="1" applyBorder="1" applyAlignment="1">
      <alignment vertical="center"/>
    </xf>
    <xf numFmtId="0" fontId="113" fillId="0" borderId="0" xfId="0" applyFont="1" applyFill="1" applyBorder="1" applyAlignment="1">
      <alignment vertical="center"/>
    </xf>
    <xf numFmtId="0" fontId="113" fillId="0" borderId="12" xfId="0" applyFont="1" applyFill="1" applyBorder="1" applyAlignment="1">
      <alignment vertical="center"/>
    </xf>
    <xf numFmtId="0" fontId="114" fillId="0" borderId="16" xfId="0" applyFont="1" applyFill="1" applyBorder="1" applyAlignment="1">
      <alignment/>
    </xf>
    <xf numFmtId="0" fontId="114" fillId="0" borderId="16" xfId="0" applyFont="1" applyFill="1" applyBorder="1" applyAlignment="1">
      <alignment vertical="center"/>
    </xf>
    <xf numFmtId="0" fontId="114" fillId="0" borderId="0" xfId="0" applyFont="1" applyFill="1" applyAlignment="1">
      <alignment/>
    </xf>
    <xf numFmtId="0" fontId="3" fillId="0" borderId="20"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164" fontId="3" fillId="0" borderId="18" xfId="0" applyNumberFormat="1" applyFont="1" applyBorder="1" applyAlignment="1">
      <alignment vertical="center"/>
    </xf>
    <xf numFmtId="0" fontId="5" fillId="0" borderId="20" xfId="0" applyFont="1" applyBorder="1" applyAlignment="1">
      <alignment vertical="center"/>
    </xf>
    <xf numFmtId="164" fontId="5" fillId="0" borderId="11" xfId="0" applyNumberFormat="1" applyFont="1" applyBorder="1" applyAlignment="1">
      <alignment vertical="center"/>
    </xf>
    <xf numFmtId="0" fontId="5" fillId="0" borderId="22" xfId="0" applyFont="1" applyBorder="1" applyAlignment="1">
      <alignment vertical="center"/>
    </xf>
    <xf numFmtId="164" fontId="3" fillId="0" borderId="17" xfId="0" applyNumberFormat="1" applyFont="1" applyBorder="1" applyAlignment="1">
      <alignment vertical="center"/>
    </xf>
    <xf numFmtId="165" fontId="3" fillId="0" borderId="18" xfId="0" applyNumberFormat="1" applyFont="1" applyBorder="1" applyAlignment="1">
      <alignment vertical="center"/>
    </xf>
    <xf numFmtId="0" fontId="5" fillId="0" borderId="10" xfId="0" applyFont="1" applyBorder="1" applyAlignment="1">
      <alignment vertical="center"/>
    </xf>
    <xf numFmtId="164" fontId="5" fillId="0" borderId="17" xfId="0" applyNumberFormat="1" applyFont="1" applyBorder="1" applyAlignment="1">
      <alignment vertical="center"/>
    </xf>
    <xf numFmtId="1" fontId="5" fillId="0" borderId="17" xfId="0" applyNumberFormat="1" applyFont="1" applyBorder="1" applyAlignment="1">
      <alignment vertical="center"/>
    </xf>
    <xf numFmtId="0" fontId="103" fillId="33" borderId="15" xfId="0" applyFont="1" applyFill="1" applyBorder="1" applyAlignment="1">
      <alignment horizontal="center" vertical="center"/>
    </xf>
    <xf numFmtId="5" fontId="3" fillId="0" borderId="17" xfId="0" applyNumberFormat="1" applyFont="1" applyBorder="1" applyAlignment="1">
      <alignment/>
    </xf>
    <xf numFmtId="6" fontId="103" fillId="33" borderId="18" xfId="0" applyNumberFormat="1" applyFont="1" applyFill="1" applyBorder="1" applyAlignment="1">
      <alignment vertical="center"/>
    </xf>
    <xf numFmtId="1" fontId="3" fillId="0" borderId="0" xfId="0" applyNumberFormat="1" applyFont="1" applyBorder="1" applyAlignment="1">
      <alignment horizontal="center" vertical="center"/>
    </xf>
    <xf numFmtId="164" fontId="0" fillId="0" borderId="0" xfId="0" applyNumberFormat="1" applyAlignment="1">
      <alignment/>
    </xf>
    <xf numFmtId="0" fontId="3" fillId="0" borderId="0" xfId="0" applyFont="1" applyBorder="1" applyAlignment="1">
      <alignment horizontal="center" vertical="center"/>
    </xf>
    <xf numFmtId="9" fontId="5" fillId="0" borderId="18" xfId="57" applyFont="1" applyBorder="1" applyAlignment="1">
      <alignment vertical="center"/>
    </xf>
    <xf numFmtId="165" fontId="3" fillId="0" borderId="17" xfId="0" applyNumberFormat="1" applyFont="1" applyBorder="1" applyAlignment="1">
      <alignment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33" borderId="0" xfId="0" applyFont="1" applyFill="1" applyAlignment="1">
      <alignment/>
    </xf>
    <xf numFmtId="0" fontId="107" fillId="33" borderId="16" xfId="0" applyFont="1" applyFill="1" applyBorder="1" applyAlignment="1">
      <alignment/>
    </xf>
    <xf numFmtId="0" fontId="3" fillId="33" borderId="16" xfId="0"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xf>
    <xf numFmtId="5" fontId="3" fillId="33" borderId="0" xfId="0" applyNumberFormat="1" applyFont="1" applyFill="1" applyBorder="1" applyAlignment="1">
      <alignment horizontal="center"/>
    </xf>
    <xf numFmtId="0" fontId="115" fillId="33" borderId="0" xfId="0" applyFont="1" applyFill="1" applyAlignment="1">
      <alignment/>
    </xf>
    <xf numFmtId="0" fontId="115" fillId="33" borderId="0" xfId="0" applyFont="1" applyFill="1" applyAlignment="1">
      <alignment vertical="center"/>
    </xf>
    <xf numFmtId="0" fontId="115" fillId="33" borderId="0" xfId="0" applyFont="1" applyFill="1" applyAlignment="1">
      <alignment horizontal="center" vertical="center"/>
    </xf>
    <xf numFmtId="0" fontId="3" fillId="33" borderId="0" xfId="0" applyFont="1" applyFill="1" applyAlignment="1">
      <alignment horizontal="center"/>
    </xf>
    <xf numFmtId="0" fontId="3" fillId="0" borderId="0" xfId="0" applyFont="1" applyFill="1" applyAlignment="1">
      <alignment/>
    </xf>
    <xf numFmtId="0" fontId="116" fillId="0" borderId="0" xfId="0" applyFont="1" applyAlignment="1">
      <alignment/>
    </xf>
    <xf numFmtId="0" fontId="7" fillId="0" borderId="0" xfId="0" applyFont="1" applyAlignment="1">
      <alignment horizontal="center"/>
    </xf>
    <xf numFmtId="0" fontId="97" fillId="33" borderId="21" xfId="0" applyFont="1" applyFill="1" applyBorder="1" applyAlignment="1">
      <alignment horizontal="center"/>
    </xf>
    <xf numFmtId="0" fontId="97" fillId="33" borderId="19" xfId="0" applyFont="1" applyFill="1" applyBorder="1" applyAlignment="1">
      <alignment horizontal="center"/>
    </xf>
    <xf numFmtId="5" fontId="3" fillId="0" borderId="11" xfId="0" applyNumberFormat="1" applyFont="1" applyFill="1" applyBorder="1" applyAlignment="1" applyProtection="1">
      <alignment horizontal="center" vertical="center"/>
      <protection hidden="1"/>
    </xf>
    <xf numFmtId="5" fontId="3" fillId="0" borderId="17" xfId="0" applyNumberFormat="1" applyFont="1" applyFill="1" applyBorder="1" applyAlignment="1" applyProtection="1">
      <alignment horizontal="center" vertical="center"/>
      <protection hidden="1"/>
    </xf>
    <xf numFmtId="5" fontId="103" fillId="33" borderId="19" xfId="0" applyNumberFormat="1" applyFont="1" applyFill="1" applyBorder="1" applyAlignment="1" applyProtection="1">
      <alignment horizontal="center" vertical="center"/>
      <protection hidden="1"/>
    </xf>
    <xf numFmtId="5" fontId="103" fillId="22" borderId="19" xfId="0" applyNumberFormat="1" applyFont="1" applyFill="1" applyBorder="1" applyAlignment="1" applyProtection="1">
      <alignment horizontal="center" vertical="center"/>
      <protection hidden="1"/>
    </xf>
    <xf numFmtId="5" fontId="103" fillId="33" borderId="18" xfId="0" applyNumberFormat="1" applyFont="1" applyFill="1" applyBorder="1" applyAlignment="1" applyProtection="1">
      <alignment horizontal="center" vertical="center"/>
      <protection hidden="1"/>
    </xf>
    <xf numFmtId="9" fontId="105" fillId="35" borderId="19" xfId="57" applyFont="1" applyFill="1" applyBorder="1" applyAlignment="1" applyProtection="1">
      <alignment horizontal="center" vertical="center"/>
      <protection hidden="1"/>
    </xf>
    <xf numFmtId="164" fontId="103" fillId="33" borderId="11" xfId="0" applyNumberFormat="1" applyFont="1" applyFill="1" applyBorder="1" applyAlignment="1" applyProtection="1">
      <alignment/>
      <protection/>
    </xf>
    <xf numFmtId="164" fontId="3" fillId="37" borderId="15" xfId="0" applyNumberFormat="1" applyFont="1" applyFill="1" applyBorder="1" applyAlignment="1" applyProtection="1">
      <alignment/>
      <protection locked="0"/>
    </xf>
    <xf numFmtId="164" fontId="6" fillId="38" borderId="11" xfId="0" applyNumberFormat="1" applyFont="1" applyFill="1" applyBorder="1" applyAlignment="1" applyProtection="1">
      <alignment horizontal="center" vertical="center"/>
      <protection locked="0"/>
    </xf>
    <xf numFmtId="165" fontId="3" fillId="38" borderId="11" xfId="57" applyNumberFormat="1" applyFont="1" applyFill="1" applyBorder="1" applyAlignment="1" applyProtection="1">
      <alignment horizontal="center" vertical="center"/>
      <protection locked="0"/>
    </xf>
    <xf numFmtId="164" fontId="3" fillId="38" borderId="17" xfId="0" applyNumberFormat="1" applyFont="1" applyFill="1" applyBorder="1" applyAlignment="1" applyProtection="1">
      <alignment horizontal="center"/>
      <protection locked="0"/>
    </xf>
    <xf numFmtId="164" fontId="3" fillId="38" borderId="17" xfId="0" applyNumberFormat="1" applyFont="1" applyFill="1" applyBorder="1" applyAlignment="1" applyProtection="1">
      <alignment/>
      <protection locked="0"/>
    </xf>
    <xf numFmtId="5" fontId="3" fillId="38" borderId="17" xfId="0" applyNumberFormat="1" applyFont="1" applyFill="1" applyBorder="1" applyAlignment="1" applyProtection="1">
      <alignment horizontal="center"/>
      <protection locked="0"/>
    </xf>
    <xf numFmtId="164" fontId="3" fillId="38" borderId="11" xfId="0" applyNumberFormat="1" applyFont="1" applyFill="1" applyBorder="1" applyAlignment="1" applyProtection="1">
      <alignment vertical="center"/>
      <protection locked="0"/>
    </xf>
    <xf numFmtId="9" fontId="3" fillId="38" borderId="17" xfId="0" applyNumberFormat="1" applyFont="1" applyFill="1" applyBorder="1" applyAlignment="1" applyProtection="1">
      <alignment vertical="center"/>
      <protection locked="0"/>
    </xf>
    <xf numFmtId="1" fontId="3" fillId="38" borderId="11" xfId="0" applyNumberFormat="1" applyFont="1" applyFill="1" applyBorder="1" applyAlignment="1" applyProtection="1">
      <alignment vertical="center"/>
      <protection locked="0"/>
    </xf>
    <xf numFmtId="164" fontId="3" fillId="38" borderId="17" xfId="0" applyNumberFormat="1" applyFont="1" applyFill="1" applyBorder="1" applyAlignment="1" applyProtection="1">
      <alignment vertical="center"/>
      <protection locked="0"/>
    </xf>
    <xf numFmtId="0" fontId="117" fillId="33" borderId="20" xfId="0" applyFont="1" applyFill="1" applyBorder="1" applyAlignment="1">
      <alignment horizontal="center"/>
    </xf>
    <xf numFmtId="0" fontId="117" fillId="33" borderId="14" xfId="0" applyFont="1" applyFill="1" applyBorder="1" applyAlignment="1">
      <alignment vertical="center"/>
    </xf>
    <xf numFmtId="0" fontId="11" fillId="36" borderId="15" xfId="0" applyFont="1" applyFill="1" applyBorder="1" applyAlignment="1">
      <alignment/>
    </xf>
    <xf numFmtId="0" fontId="12" fillId="36" borderId="15" xfId="0" applyFont="1" applyFill="1" applyBorder="1" applyAlignment="1">
      <alignment/>
    </xf>
    <xf numFmtId="0" fontId="106" fillId="0" borderId="23" xfId="0" applyFont="1" applyBorder="1" applyAlignment="1">
      <alignment horizontal="center" wrapText="1"/>
    </xf>
    <xf numFmtId="0" fontId="111" fillId="0" borderId="16" xfId="0" applyFont="1" applyBorder="1" applyAlignment="1">
      <alignment horizontal="center" wrapText="1"/>
    </xf>
    <xf numFmtId="0" fontId="111" fillId="0" borderId="16" xfId="0" applyFont="1" applyBorder="1" applyAlignment="1">
      <alignment horizontal="center"/>
    </xf>
    <xf numFmtId="0" fontId="7" fillId="0" borderId="0" xfId="0" applyFont="1" applyAlignment="1">
      <alignment horizontal="center"/>
    </xf>
    <xf numFmtId="0" fontId="33" fillId="0" borderId="0" xfId="0" applyFont="1" applyAlignment="1">
      <alignment horizontal="left" vertical="center" wrapText="1"/>
    </xf>
    <xf numFmtId="0" fontId="30" fillId="0" borderId="0" xfId="0" applyFont="1" applyAlignment="1">
      <alignment horizontal="center"/>
    </xf>
    <xf numFmtId="0" fontId="97" fillId="33" borderId="21" xfId="0" applyFont="1" applyFill="1" applyBorder="1" applyAlignment="1">
      <alignment horizontal="center"/>
    </xf>
    <xf numFmtId="0" fontId="97" fillId="33" borderId="19" xfId="0" applyFont="1" applyFill="1" applyBorder="1" applyAlignment="1">
      <alignment horizontal="center"/>
    </xf>
    <xf numFmtId="0" fontId="97" fillId="33" borderId="24" xfId="0" applyFont="1" applyFill="1" applyBorder="1" applyAlignment="1">
      <alignment horizontal="center"/>
    </xf>
    <xf numFmtId="0" fontId="33" fillId="0" borderId="23" xfId="0" applyFont="1" applyFill="1" applyBorder="1" applyAlignment="1">
      <alignment horizontal="left" vertical="top" wrapText="1"/>
    </xf>
    <xf numFmtId="0" fontId="97" fillId="33" borderId="16" xfId="0" applyFont="1" applyFill="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pplyProtection="1">
      <alignment horizontal="left" vertical="top" wrapText="1"/>
      <protection hidden="1"/>
    </xf>
    <xf numFmtId="0" fontId="112" fillId="22" borderId="21" xfId="0" applyFont="1" applyFill="1" applyBorder="1" applyAlignment="1">
      <alignment horizontal="center"/>
    </xf>
    <xf numFmtId="0" fontId="112" fillId="22" borderId="19" xfId="0" applyFont="1" applyFill="1" applyBorder="1" applyAlignment="1">
      <alignment horizontal="center"/>
    </xf>
    <xf numFmtId="0" fontId="112" fillId="22" borderId="21" xfId="0" applyFont="1" applyFill="1" applyBorder="1" applyAlignment="1">
      <alignment horizontal="center" vertical="center"/>
    </xf>
    <xf numFmtId="0" fontId="112" fillId="22" borderId="19" xfId="0" applyFont="1" applyFill="1" applyBorder="1" applyAlignment="1">
      <alignment horizontal="center" vertical="center"/>
    </xf>
    <xf numFmtId="0" fontId="103" fillId="33" borderId="21" xfId="0" applyFont="1" applyFill="1" applyBorder="1" applyAlignment="1">
      <alignment horizontal="center" vertical="center"/>
    </xf>
    <xf numFmtId="0" fontId="103" fillId="33" borderId="19" xfId="0" applyFont="1" applyFill="1" applyBorder="1" applyAlignment="1">
      <alignment horizontal="center" vertical="center"/>
    </xf>
    <xf numFmtId="0" fontId="103" fillId="22" borderId="0" xfId="0" applyFont="1" applyFill="1" applyAlignment="1">
      <alignment horizontal="center" vertical="center"/>
    </xf>
    <xf numFmtId="0" fontId="113" fillId="0" borderId="13" xfId="0" applyFont="1" applyBorder="1" applyAlignment="1">
      <alignment vertical="center"/>
    </xf>
    <xf numFmtId="5" fontId="113" fillId="0" borderId="17" xfId="0" applyNumberFormat="1" applyFont="1" applyBorder="1" applyAlignment="1" applyProtection="1">
      <alignment horizontal="center" vertical="center"/>
      <protection hidden="1"/>
    </xf>
    <xf numFmtId="5" fontId="3" fillId="0" borderId="17" xfId="0" applyNumberFormat="1" applyFont="1" applyBorder="1" applyAlignment="1" applyProtection="1">
      <alignment horizontal="center" vertical="center"/>
      <protection hidden="1"/>
    </xf>
    <xf numFmtId="0" fontId="3" fillId="0" borderId="0" xfId="0" applyFont="1" applyFill="1" applyBorder="1" applyAlignment="1">
      <alignment/>
    </xf>
    <xf numFmtId="164" fontId="3" fillId="0" borderId="0" xfId="0" applyNumberFormat="1" applyFont="1" applyFill="1" applyBorder="1" applyAlignment="1" applyProtection="1">
      <alignment/>
      <protection locked="0"/>
    </xf>
    <xf numFmtId="0" fontId="10" fillId="0" borderId="0" xfId="0" applyFont="1" applyFill="1" applyBorder="1" applyAlignment="1">
      <alignment/>
    </xf>
    <xf numFmtId="0" fontId="103" fillId="33" borderId="20" xfId="0" applyFont="1" applyFill="1" applyBorder="1" applyAlignment="1">
      <alignment/>
    </xf>
    <xf numFmtId="164" fontId="103" fillId="33" borderId="11" xfId="0" applyNumberFormat="1" applyFont="1" applyFill="1" applyBorder="1" applyAlignment="1" applyProtection="1">
      <alignment/>
      <protection hidden="1"/>
    </xf>
    <xf numFmtId="0" fontId="4" fillId="0" borderId="0" xfId="0" applyFont="1" applyAlignment="1">
      <alignment horizontal="left" vertical="top" wrapText="1"/>
    </xf>
    <xf numFmtId="164" fontId="103" fillId="33" borderId="23" xfId="0" applyNumberFormat="1" applyFont="1" applyFill="1" applyBorder="1" applyAlignment="1" applyProtection="1">
      <alignment/>
      <protection hidden="1"/>
    </xf>
    <xf numFmtId="0" fontId="4" fillId="0" borderId="0" xfId="0" applyFont="1" applyAlignment="1">
      <alignment horizontal="left" vertical="top" wrapText="1"/>
    </xf>
    <xf numFmtId="164" fontId="3" fillId="37" borderId="21" xfId="0" applyNumberFormat="1" applyFont="1" applyFill="1" applyBorder="1" applyAlignment="1" applyProtection="1">
      <alignment/>
      <protection locked="0"/>
    </xf>
    <xf numFmtId="0" fontId="3" fillId="0" borderId="19" xfId="0" applyFont="1" applyBorder="1" applyAlignment="1">
      <alignment/>
    </xf>
    <xf numFmtId="164" fontId="3" fillId="0" borderId="10" xfId="0" applyNumberFormat="1" applyFont="1" applyFill="1" applyBorder="1" applyAlignment="1" applyProtection="1">
      <alignment/>
      <protection locked="0"/>
    </xf>
    <xf numFmtId="164" fontId="3" fillId="0" borderId="13"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Punto de equilibrio diario</a:t>
            </a:r>
          </a:p>
        </c:rich>
      </c:tx>
      <c:layout>
        <c:manualLayout>
          <c:xMode val="factor"/>
          <c:yMode val="factor"/>
          <c:x val="-0.00125"/>
          <c:y val="-0.012"/>
        </c:manualLayout>
      </c:layout>
      <c:spPr>
        <a:noFill/>
        <a:ln>
          <a:noFill/>
        </a:ln>
      </c:spPr>
    </c:title>
    <c:plotArea>
      <c:layout>
        <c:manualLayout>
          <c:xMode val="edge"/>
          <c:yMode val="edge"/>
          <c:x val="0.00475"/>
          <c:y val="0.09825"/>
          <c:w val="0.754"/>
          <c:h val="0.90975"/>
        </c:manualLayout>
      </c:layout>
      <c:lineChart>
        <c:grouping val="standard"/>
        <c:varyColors val="0"/>
        <c:ser>
          <c:idx val="0"/>
          <c:order val="0"/>
          <c:tx>
            <c:strRef>
              <c:f>'PUNTO DE EQUILIBRIO'!$K$28</c:f>
              <c:strCache>
                <c:ptCount val="1"/>
                <c:pt idx="0">
                  <c:v>Sales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'PUNTO DE EQUILIBRIO'!$J$29:$J$35</c:f>
              <c:strCache/>
            </c:strRef>
          </c:cat>
          <c:val>
            <c:numRef>
              <c:f>'PUNTO DE EQUILIBRIO'!$K$29:$K$35</c:f>
              <c:numCache/>
            </c:numRef>
          </c:val>
          <c:smooth val="0"/>
        </c:ser>
        <c:ser>
          <c:idx val="1"/>
          <c:order val="1"/>
          <c:tx>
            <c:strRef>
              <c:f>'PUNTO DE EQUILIBRIO'!$L$28</c:f>
              <c:strCache>
                <c:ptCount val="1"/>
                <c:pt idx="0">
                  <c:v>Avg Break Even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'PUNTO DE EQUILIBRIO'!$J$29:$J$35</c:f>
              <c:strCache/>
            </c:strRef>
          </c:cat>
          <c:val>
            <c:numRef>
              <c:f>'PUNTO DE EQUILIBRIO'!$L$29:$L$35</c:f>
              <c:numCache/>
            </c:numRef>
          </c:val>
          <c:smooth val="0"/>
        </c:ser>
        <c:marker val="1"/>
        <c:axId val="51336576"/>
        <c:axId val="48543105"/>
      </c:lineChart>
      <c:catAx>
        <c:axId val="5133657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48543105"/>
        <c:crosses val="autoZero"/>
        <c:auto val="1"/>
        <c:lblOffset val="100"/>
        <c:tickLblSkip val="1"/>
        <c:noMultiLvlLbl val="0"/>
      </c:catAx>
      <c:valAx>
        <c:axId val="48543105"/>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336576"/>
        <c:crossesAt val="1"/>
        <c:crossBetween val="between"/>
        <c:dispUnits/>
      </c:valAx>
      <c:spPr>
        <a:noFill/>
        <a:ln>
          <a:noFill/>
        </a:ln>
      </c:spPr>
    </c:plotArea>
    <c:legend>
      <c:legendPos val="r"/>
      <c:layout>
        <c:manualLayout>
          <c:xMode val="edge"/>
          <c:yMode val="edge"/>
          <c:x val="0.319"/>
          <c:y val="0.918"/>
          <c:w val="0.35375"/>
          <c:h val="0.06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0</xdr:rowOff>
    </xdr:from>
    <xdr:to>
      <xdr:col>13</xdr:col>
      <xdr:colOff>571500</xdr:colOff>
      <xdr:row>29</xdr:row>
      <xdr:rowOff>0</xdr:rowOff>
    </xdr:to>
    <xdr:sp>
      <xdr:nvSpPr>
        <xdr:cNvPr id="1" name="TextBox 12"/>
        <xdr:cNvSpPr txBox="1">
          <a:spLocks noChangeArrowheads="1"/>
        </xdr:cNvSpPr>
      </xdr:nvSpPr>
      <xdr:spPr>
        <a:xfrm>
          <a:off x="133350" y="6867525"/>
          <a:ext cx="10439400" cy="800100"/>
        </a:xfrm>
        <a:prstGeom prst="rect">
          <a:avLst/>
        </a:prstGeom>
        <a:noFill/>
        <a:ln w="9525" cmpd="sng">
          <a:noFill/>
        </a:ln>
      </xdr:spPr>
      <xdr:txBody>
        <a:bodyPr vertOverflow="clip" wrap="square"/>
        <a:p>
          <a:pPr algn="l">
            <a:defRPr/>
          </a:pPr>
          <a:r>
            <a:rPr lang="en-US" cap="none" sz="2000" b="1" i="0" u="none" baseline="30000">
              <a:solidFill>
                <a:srgbClr val="FFFFFF"/>
              </a:solidFill>
              <a:latin typeface="Myriad Pro"/>
              <a:ea typeface="Myriad Pro"/>
              <a:cs typeface="Myriad Pro"/>
            </a:rPr>
            <a:t>Para</a:t>
          </a:r>
          <a:r>
            <a:rPr lang="en-US" cap="none" sz="2000" b="1" i="0" u="none" baseline="0">
              <a:solidFill>
                <a:srgbClr val="FFFFFF"/>
              </a:solidFill>
              <a:latin typeface="Myriad Pro"/>
              <a:ea typeface="Myriad Pro"/>
              <a:cs typeface="Myriad Pro"/>
            </a:rPr>
            <a:t> </a:t>
          </a:r>
          <a:r>
            <a:rPr lang="en-US" cap="none" sz="2000" b="1" i="0" u="none" baseline="30000">
              <a:solidFill>
                <a:srgbClr val="FFFFFF"/>
              </a:solidFill>
              <a:latin typeface="Myriad Pro"/>
              <a:ea typeface="Myriad Pro"/>
              <a:cs typeface="Myriad Pro"/>
            </a:rPr>
            <a:t>obtener mayor información aceca de</a:t>
          </a:r>
          <a:r>
            <a:rPr lang="en-US" cap="none" sz="2000" b="1" i="0" u="none" baseline="0">
              <a:solidFill>
                <a:srgbClr val="FFFFFF"/>
              </a:solidFill>
              <a:latin typeface="Myriad Pro"/>
              <a:ea typeface="Myriad Pro"/>
              <a:cs typeface="Myriad Pro"/>
            </a:rPr>
            <a:t> </a:t>
          </a:r>
          <a:r>
            <a:rPr lang="en-US" cap="none" sz="2000" b="1" i="0" u="none" baseline="30000">
              <a:solidFill>
                <a:srgbClr val="FFFFFF"/>
              </a:solidFill>
              <a:latin typeface="Myriad Pro"/>
              <a:ea typeface="Myriad Pro"/>
              <a:cs typeface="Myriad Pro"/>
            </a:rPr>
            <a:t>cómo</a:t>
          </a:r>
          <a:r>
            <a:rPr lang="en-US" cap="none" sz="2000" b="1" i="0" u="none" baseline="0">
              <a:solidFill>
                <a:srgbClr val="FFFFFF"/>
              </a:solidFill>
              <a:latin typeface="Myriad Pro"/>
              <a:ea typeface="Myriad Pro"/>
              <a:cs typeface="Myriad Pro"/>
            </a:rPr>
            <a:t> </a:t>
          </a:r>
          <a:r>
            <a:rPr lang="en-US" cap="none" sz="2000" b="1" i="0" u="none" baseline="30000">
              <a:solidFill>
                <a:srgbClr val="FFFFFF"/>
              </a:solidFill>
              <a:latin typeface="Myriad Pro"/>
              <a:ea typeface="Myriad Pro"/>
              <a:cs typeface="Myriad Pro"/>
            </a:rPr>
            <a:t>podemos ayudarlo, por favor visite:</a:t>
          </a:r>
          <a:r>
            <a:rPr lang="en-US" cap="none" sz="2000" b="1" i="0" u="none" baseline="0">
              <a:solidFill>
                <a:srgbClr val="FFFFFF"/>
              </a:solidFill>
              <a:latin typeface="Myriad Pro"/>
              <a:ea typeface="Myriad Pro"/>
              <a:cs typeface="Myriad Pro"/>
            </a:rPr>
            <a:t> </a:t>
          </a:r>
          <a:r>
            <a:rPr lang="en-US" cap="none" sz="2000" b="1" i="0" u="none" baseline="30000">
              <a:solidFill>
                <a:srgbClr val="FFFFFF"/>
              </a:solidFill>
              <a:latin typeface="Myriad Pro"/>
              <a:ea typeface="Myriad Pro"/>
              <a:cs typeface="Myriad Pro"/>
            </a:rPr>
            <a:t>foodie.Sysco.com/Snapback</a:t>
          </a:r>
        </a:p>
      </xdr:txBody>
    </xdr:sp>
    <xdr:clientData/>
  </xdr:twoCellAnchor>
  <xdr:twoCellAnchor>
    <xdr:from>
      <xdr:col>3</xdr:col>
      <xdr:colOff>57150</xdr:colOff>
      <xdr:row>0</xdr:row>
      <xdr:rowOff>314325</xdr:rowOff>
    </xdr:from>
    <xdr:to>
      <xdr:col>12</xdr:col>
      <xdr:colOff>590550</xdr:colOff>
      <xdr:row>1</xdr:row>
      <xdr:rowOff>0</xdr:rowOff>
    </xdr:to>
    <xdr:sp>
      <xdr:nvSpPr>
        <xdr:cNvPr id="2" name="TextBox 14"/>
        <xdr:cNvSpPr txBox="1">
          <a:spLocks noChangeArrowheads="1"/>
        </xdr:cNvSpPr>
      </xdr:nvSpPr>
      <xdr:spPr>
        <a:xfrm>
          <a:off x="4152900" y="314325"/>
          <a:ext cx="5848350" cy="1162050"/>
        </a:xfrm>
        <a:prstGeom prst="rect">
          <a:avLst/>
        </a:prstGeom>
        <a:solidFill>
          <a:srgbClr val="F2F2F2"/>
        </a:solidFill>
        <a:ln w="9525" cmpd="sng">
          <a:solidFill>
            <a:srgbClr val="FFFFFF"/>
          </a:solidFill>
          <a:headEnd type="none"/>
          <a:tailEnd type="none"/>
        </a:ln>
      </xdr:spPr>
      <xdr:txBody>
        <a:bodyPr vertOverflow="clip" wrap="square" anchor="ctr"/>
        <a:p>
          <a:pPr algn="ctr">
            <a:defRPr/>
          </a:pPr>
          <a:r>
            <a:rPr lang="en-US" cap="none" sz="1800" b="0" i="0" u="none" baseline="0">
              <a:solidFill>
                <a:srgbClr val="000000"/>
              </a:solidFill>
              <a:latin typeface="Myriad Pro"/>
              <a:ea typeface="Myriad Pro"/>
              <a:cs typeface="Myriad Pro"/>
            </a:rPr>
            <a:t>Esta herramienta</a:t>
          </a:r>
          <a:r>
            <a:rPr lang="en-US" cap="none" sz="1800" b="0" i="0" u="none" baseline="0">
              <a:solidFill>
                <a:srgbClr val="000000"/>
              </a:solidFill>
              <a:latin typeface="Myriad Pro"/>
              <a:ea typeface="Myriad Pro"/>
              <a:cs typeface="Myriad Pro"/>
            </a:rPr>
            <a:t> provee múltiples recursos con el objetivo de ayudarle a administrar su flujo de efectivo.</a:t>
          </a:r>
        </a:p>
      </xdr:txBody>
    </xdr:sp>
    <xdr:clientData/>
  </xdr:twoCellAnchor>
  <xdr:twoCellAnchor>
    <xdr:from>
      <xdr:col>3</xdr:col>
      <xdr:colOff>428625</xdr:colOff>
      <xdr:row>1</xdr:row>
      <xdr:rowOff>209550</xdr:rowOff>
    </xdr:from>
    <xdr:to>
      <xdr:col>13</xdr:col>
      <xdr:colOff>590550</xdr:colOff>
      <xdr:row>22</xdr:row>
      <xdr:rowOff>95250</xdr:rowOff>
    </xdr:to>
    <xdr:sp>
      <xdr:nvSpPr>
        <xdr:cNvPr id="3" name="TextBox 4"/>
        <xdr:cNvSpPr txBox="1">
          <a:spLocks noChangeArrowheads="1"/>
        </xdr:cNvSpPr>
      </xdr:nvSpPr>
      <xdr:spPr>
        <a:xfrm>
          <a:off x="4524375" y="1685925"/>
          <a:ext cx="6067425" cy="479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Este calculador provee múltiples recursos diferentes para ayudarle a administrar las finanzas de su operació. </a:t>
          </a:r>
          <a:r>
            <a:rPr lang="en-US" cap="none" sz="1100" b="1" i="0" u="sng" baseline="0">
              <a:solidFill>
                <a:srgbClr val="000000"/>
              </a:solidFill>
              <a:latin typeface="Calibri"/>
              <a:ea typeface="Calibri"/>
              <a:cs typeface="Calibri"/>
            </a:rPr>
            <a:t>Todas las secciones sombreadas en color gris son ENTRADAS mientras que las secciones en blanco se actualizan automáticamente. </a:t>
          </a:r>
          <a:r>
            <a:rPr lang="en-US" cap="none" sz="1100" b="1" i="0" u="none" baseline="0">
              <a:solidFill>
                <a:srgbClr val="000000"/>
              </a:solidFill>
              <a:latin typeface="Calibri"/>
              <a:ea typeface="Calibri"/>
              <a:cs typeface="Calibri"/>
            </a:rPr>
            <a:t>Estas son as 5 secciones:
</a:t>
          </a:r>
          <a:r>
            <a:rPr lang="en-US" cap="none" sz="1400" b="1" i="0" u="sng"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RESUMEN DE GANANCIAS Y PÉRDIDAS</a:t>
          </a:r>
          <a:r>
            <a:rPr lang="en-US" cap="none" sz="120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Esta sección le mostrará el estado de su operación en su totalidad. El RESUMEN localizado en la parte izquierda se actualiza de manera automática una vez que ingrese la información en la sección titulada ENTRADA. 
</a:t>
          </a:r>
          <a:r>
            <a:rPr lang="en-US" cap="none" sz="105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ENTRADA
</a:t>
          </a:r>
          <a:r>
            <a:rPr lang="en-US" cap="none" sz="1050" b="0" i="0" u="none" baseline="0">
              <a:solidFill>
                <a:srgbClr val="000000"/>
              </a:solidFill>
              <a:latin typeface="Calibri"/>
              <a:ea typeface="Calibri"/>
              <a:cs typeface="Calibri"/>
            </a:rPr>
            <a:t>En esta sección ingresará todos los gastos relacionados a su operación. Ingrese todos los valores relevantes (en las secciones sombreadas en color gris) y el resto de las secciones se actualizarán automáticamente.
</a:t>
          </a:r>
          <a:r>
            <a:rPr lang="en-US" cap="none" sz="105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CALCULADORA DE PUNTO DE EQUILIBRIO
</a:t>
          </a:r>
          <a:r>
            <a:rPr lang="en-US" cap="none" sz="1050" b="0" i="0" u="none" baseline="0">
              <a:solidFill>
                <a:srgbClr val="000000"/>
              </a:solidFill>
              <a:latin typeface="Calibri"/>
              <a:ea typeface="Calibri"/>
              <a:cs typeface="Calibri"/>
            </a:rPr>
            <a:t>Esta sección lo ayudará a comprender el desempeño necesario de su operación para equilibrar las entradas y las salidas. Puede producir resultados mensuales y semanales. Por favor ingrese la información que tenga disponible en las secciones sombreadas en color gris.
</a:t>
          </a:r>
          <a:r>
            <a:rPr lang="en-US" cap="none" sz="1200" b="1" i="0" u="sng"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CALCULADORA DE PÉSTRAMO
</a:t>
          </a:r>
          <a:r>
            <a:rPr lang="en-US" cap="none" sz="1050" b="0" i="0" u="none" baseline="0">
              <a:solidFill>
                <a:srgbClr val="000000"/>
              </a:solidFill>
              <a:latin typeface="Calibri"/>
              <a:ea typeface="Calibri"/>
              <a:cs typeface="Calibri"/>
            </a:rPr>
            <a:t>En ésta sección podrá calcular como utilizar su préstamo </a:t>
          </a:r>
          <a:r>
            <a:rPr lang="en-US" cap="none" sz="1050" b="0" i="1" u="none" baseline="0">
              <a:solidFill>
                <a:srgbClr val="000000"/>
              </a:solidFill>
              <a:latin typeface="Calibri"/>
              <a:ea typeface="Calibri"/>
              <a:cs typeface="Calibri"/>
            </a:rPr>
            <a:t>Paycheck Protection </a:t>
          </a:r>
          <a:r>
            <a:rPr lang="en-US" cap="none" sz="1050" b="0" i="0" u="none" baseline="0">
              <a:solidFill>
                <a:srgbClr val="000000"/>
              </a:solidFill>
              <a:latin typeface="Calibri"/>
              <a:ea typeface="Calibri"/>
              <a:cs typeface="Calibri"/>
            </a:rPr>
            <a:t>de manera efectiva. Ingrese la información requerida en las secciones sombreadas en color gris.
</a:t>
          </a:r>
          <a:r>
            <a:rPr lang="en-US" cap="none" sz="105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SIMULADOR LABORAL
</a:t>
          </a:r>
          <a:r>
            <a:rPr lang="en-US" cap="none" sz="1050" b="0" i="0" u="none" baseline="0">
              <a:solidFill>
                <a:srgbClr val="000000"/>
              </a:solidFill>
              <a:latin typeface="Calibri"/>
              <a:ea typeface="Calibri"/>
              <a:cs typeface="Calibri"/>
            </a:rPr>
            <a:t>Esta seccion le permitirá comprender como administrar su fuerza laboral dependiendo el estado de su operación. Ingrese la información sombreada en color gris.</a:t>
          </a:r>
        </a:p>
      </xdr:txBody>
    </xdr:sp>
    <xdr:clientData/>
  </xdr:twoCellAnchor>
  <xdr:twoCellAnchor editAs="oneCell">
    <xdr:from>
      <xdr:col>1</xdr:col>
      <xdr:colOff>466725</xdr:colOff>
      <xdr:row>0</xdr:row>
      <xdr:rowOff>428625</xdr:rowOff>
    </xdr:from>
    <xdr:to>
      <xdr:col>1</xdr:col>
      <xdr:colOff>2352675</xdr:colOff>
      <xdr:row>0</xdr:row>
      <xdr:rowOff>1314450</xdr:rowOff>
    </xdr:to>
    <xdr:pic>
      <xdr:nvPicPr>
        <xdr:cNvPr id="4" name="Picture 1"/>
        <xdr:cNvPicPr preferRelativeResize="1">
          <a:picLocks noChangeAspect="1"/>
        </xdr:cNvPicPr>
      </xdr:nvPicPr>
      <xdr:blipFill>
        <a:blip r:embed="rId1"/>
        <a:stretch>
          <a:fillRect/>
        </a:stretch>
      </xdr:blipFill>
      <xdr:spPr>
        <a:xfrm>
          <a:off x="1057275" y="428625"/>
          <a:ext cx="18859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142875</xdr:rowOff>
    </xdr:from>
    <xdr:to>
      <xdr:col>11</xdr:col>
      <xdr:colOff>438150</xdr:colOff>
      <xdr:row>0</xdr:row>
      <xdr:rowOff>1524000</xdr:rowOff>
    </xdr:to>
    <xdr:sp>
      <xdr:nvSpPr>
        <xdr:cNvPr id="1" name="TextBox 1"/>
        <xdr:cNvSpPr txBox="1">
          <a:spLocks noChangeArrowheads="1"/>
        </xdr:cNvSpPr>
      </xdr:nvSpPr>
      <xdr:spPr>
        <a:xfrm>
          <a:off x="4181475" y="142875"/>
          <a:ext cx="10515600" cy="1381125"/>
        </a:xfrm>
        <a:prstGeom prst="rect">
          <a:avLst/>
        </a:prstGeom>
        <a:solidFill>
          <a:srgbClr val="F2F2F2"/>
        </a:solidFill>
        <a:ln w="9525" cmpd="sng">
          <a:solidFill>
            <a:srgbClr val="FFFFFF"/>
          </a:solidFill>
          <a:headEnd type="none"/>
          <a:tailEnd type="none"/>
        </a:ln>
      </xdr:spPr>
      <xdr:txBody>
        <a:bodyPr vertOverflow="clip" wrap="square"/>
        <a:p>
          <a:pPr algn="l">
            <a:defRPr/>
          </a:pPr>
          <a:r>
            <a:rPr lang="en-US" cap="none" sz="1400" b="0" i="0" u="none" baseline="0">
              <a:solidFill>
                <a:srgbClr val="0066CC"/>
              </a:solidFill>
              <a:latin typeface="Myriad Pro"/>
              <a:ea typeface="Myriad Pro"/>
              <a:cs typeface="Myriad Pro"/>
            </a:rPr>
            <a:t>Esta sección le permitirá crear el estado de Ganancias y Pérdidas para su negocio.</a:t>
          </a:r>
          <a:r>
            <a:rPr lang="en-US" cap="none" sz="1100" b="0" i="0" u="none" baseline="0">
              <a:solidFill>
                <a:srgbClr val="0066CC"/>
              </a:solidFill>
              <a:latin typeface="Myriad Pro"/>
              <a:ea typeface="Myriad Pro"/>
              <a:cs typeface="Myriad Pro"/>
            </a:rPr>
            <a:t>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Myriad Pro"/>
              <a:ea typeface="Myriad Pro"/>
              <a:cs typeface="Myriad Pro"/>
            </a:rPr>
            <a:t>Ingrese la información en cada una de las categorías relacionadas a su operación.
</a:t>
          </a:r>
          <a:r>
            <a:rPr lang="en-US" cap="none" sz="300" b="0" i="0" u="none" baseline="0">
              <a:solidFill>
                <a:srgbClr val="000000"/>
              </a:solidFill>
              <a:latin typeface="Myriad Pro"/>
              <a:ea typeface="Myriad Pro"/>
              <a:cs typeface="Myriad Pro"/>
            </a:rPr>
            <a:t>
</a:t>
          </a:r>
          <a:r>
            <a:rPr lang="en-US" cap="none" sz="1100" b="0" i="0" u="none" baseline="0">
              <a:solidFill>
                <a:srgbClr val="000000"/>
              </a:solidFill>
              <a:latin typeface="Myriad Pro"/>
              <a:ea typeface="Myriad Pro"/>
              <a:cs typeface="Myriad Pro"/>
            </a:rPr>
            <a:t>Puede dejar secciones sin completar si no tiene la información para completarlas.</a:t>
          </a:r>
          <a:r>
            <a:rPr lang="en-US" cap="none" sz="300" b="0" i="0" u="none" baseline="0">
              <a:solidFill>
                <a:srgbClr val="000000"/>
              </a:solidFill>
              <a:latin typeface="Myriad Pro"/>
              <a:ea typeface="Myriad Pro"/>
              <a:cs typeface="Myriad Pro"/>
            </a:rPr>
            <a:t>
</a:t>
          </a:r>
          <a:r>
            <a:rPr lang="en-US" cap="none" sz="1100" b="0" i="0" u="none" baseline="0">
              <a:solidFill>
                <a:srgbClr val="000000"/>
              </a:solidFill>
              <a:latin typeface="Myriad Pro"/>
              <a:ea typeface="Myriad Pro"/>
              <a:cs typeface="Myriad Pro"/>
            </a:rPr>
            <a:t>Por favor incluya todas las transacciones por cada categoría.
</a:t>
          </a:r>
          <a:r>
            <a:rPr lang="en-US" cap="none" sz="600" b="0" i="0" u="none" baseline="0">
              <a:solidFill>
                <a:srgbClr val="000000"/>
              </a:solidFill>
              <a:latin typeface="Myriad Pro"/>
              <a:ea typeface="Myriad Pro"/>
              <a:cs typeface="Myriad Pro"/>
            </a:rPr>
            <a:t>
</a:t>
          </a:r>
          <a:r>
            <a:rPr lang="en-US" cap="none" sz="1100" b="1" i="0" u="none" baseline="0">
              <a:solidFill>
                <a:srgbClr val="0066CC"/>
              </a:solidFill>
              <a:latin typeface="Myriad Pro"/>
              <a:ea typeface="Myriad Pro"/>
              <a:cs typeface="Myriad Pro"/>
            </a:rPr>
            <a:t>Al llenar ésta sección otros campos de información de completará de forma automática. Esto le proveerá un panorama claro acerca del flujo de efectivo en su operación.</a:t>
          </a:r>
        </a:p>
      </xdr:txBody>
    </xdr:sp>
    <xdr:clientData/>
  </xdr:twoCellAnchor>
  <xdr:twoCellAnchor>
    <xdr:from>
      <xdr:col>1</xdr:col>
      <xdr:colOff>161925</xdr:colOff>
      <xdr:row>36</xdr:row>
      <xdr:rowOff>104775</xdr:rowOff>
    </xdr:from>
    <xdr:to>
      <xdr:col>8</xdr:col>
      <xdr:colOff>942975</xdr:colOff>
      <xdr:row>41</xdr:row>
      <xdr:rowOff>38100</xdr:rowOff>
    </xdr:to>
    <xdr:sp>
      <xdr:nvSpPr>
        <xdr:cNvPr id="2" name="TextBox 4"/>
        <xdr:cNvSpPr txBox="1">
          <a:spLocks noChangeArrowheads="1"/>
        </xdr:cNvSpPr>
      </xdr:nvSpPr>
      <xdr:spPr>
        <a:xfrm>
          <a:off x="390525" y="7820025"/>
          <a:ext cx="10848975" cy="771525"/>
        </a:xfrm>
        <a:prstGeom prst="rect">
          <a:avLst/>
        </a:prstGeom>
        <a:noFill/>
        <a:ln w="9525" cmpd="sng">
          <a:noFill/>
        </a:ln>
      </xdr:spPr>
      <xdr:txBody>
        <a:bodyPr vertOverflow="clip" wrap="square"/>
        <a:p>
          <a:pPr algn="l">
            <a:defRPr/>
          </a:pPr>
          <a:r>
            <a:rPr lang="en-US" cap="none" sz="2400" b="1" i="0" u="none" baseline="30000">
              <a:solidFill>
                <a:srgbClr val="FFFFFF"/>
              </a:solidFill>
              <a:latin typeface="Calibri"/>
              <a:ea typeface="Calibri"/>
              <a:cs typeface="Calibri"/>
            </a:rPr>
            <a:t>Para</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obtener mayor información acerca de</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cómo</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podemos ayudarlo, por favor visite:</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foodie.Sysco.com/Covid</a:t>
          </a:r>
        </a:p>
      </xdr:txBody>
    </xdr:sp>
    <xdr:clientData/>
  </xdr:twoCellAnchor>
  <xdr:twoCellAnchor editAs="oneCell">
    <xdr:from>
      <xdr:col>1</xdr:col>
      <xdr:colOff>1085850</xdr:colOff>
      <xdr:row>0</xdr:row>
      <xdr:rowOff>257175</xdr:rowOff>
    </xdr:from>
    <xdr:to>
      <xdr:col>2</xdr:col>
      <xdr:colOff>57150</xdr:colOff>
      <xdr:row>0</xdr:row>
      <xdr:rowOff>1524000</xdr:rowOff>
    </xdr:to>
    <xdr:pic>
      <xdr:nvPicPr>
        <xdr:cNvPr id="3" name="Picture 5"/>
        <xdr:cNvPicPr preferRelativeResize="1">
          <a:picLocks noChangeAspect="1"/>
        </xdr:cNvPicPr>
      </xdr:nvPicPr>
      <xdr:blipFill>
        <a:blip r:embed="rId1"/>
        <a:stretch>
          <a:fillRect/>
        </a:stretch>
      </xdr:blipFill>
      <xdr:spPr>
        <a:xfrm>
          <a:off x="1314450" y="257175"/>
          <a:ext cx="15811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28575</xdr:rowOff>
    </xdr:from>
    <xdr:to>
      <xdr:col>6</xdr:col>
      <xdr:colOff>9525</xdr:colOff>
      <xdr:row>19</xdr:row>
      <xdr:rowOff>38100</xdr:rowOff>
    </xdr:to>
    <xdr:sp>
      <xdr:nvSpPr>
        <xdr:cNvPr id="1" name="TextBox 5"/>
        <xdr:cNvSpPr txBox="1">
          <a:spLocks noChangeArrowheads="1"/>
        </xdr:cNvSpPr>
      </xdr:nvSpPr>
      <xdr:spPr>
        <a:xfrm>
          <a:off x="619125" y="2181225"/>
          <a:ext cx="3467100"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Este calculador le permitirá comprender ek desempeño necesario para que su operación alcance el punto de equilibrio
</a:t>
          </a:r>
          <a:r>
            <a:rPr lang="en-US" cap="none" sz="3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Ingrese sus "Ventas mensuales" estimadas (el la sección sombreada en color gris) - la información actual son las ventas mensuales provenientes de la sección ENTRADA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Costos Fijos Mensuales </a:t>
          </a:r>
          <a:r>
            <a:rPr lang="en-US" cap="none" sz="1100" b="0" i="0" u="none" baseline="0">
              <a:solidFill>
                <a:srgbClr val="000000"/>
              </a:solidFill>
              <a:latin typeface="Calibri"/>
              <a:ea typeface="Calibri"/>
              <a:cs typeface="Calibri"/>
            </a:rPr>
            <a:t>son los costos que no cambian provenientes de la sección ENTRADA.</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Sus costos </a:t>
          </a:r>
          <a:r>
            <a:rPr lang="en-US" cap="none" sz="1100" b="1" i="0" u="none" baseline="0">
              <a:solidFill>
                <a:srgbClr val="000000"/>
              </a:solidFill>
              <a:latin typeface="Calibri"/>
              <a:ea typeface="Calibri"/>
              <a:cs typeface="Calibri"/>
            </a:rPr>
            <a:t>Mensuales Principales y Variables</a:t>
          </a:r>
          <a:r>
            <a:rPr lang="en-US" cap="none" sz="1100" b="0" i="0" u="none" baseline="0">
              <a:solidFill>
                <a:srgbClr val="000000"/>
              </a:solidFill>
              <a:latin typeface="Calibri"/>
              <a:ea typeface="Calibri"/>
              <a:cs typeface="Calibri"/>
            </a:rPr>
            <a:t> pueden cambiar de acuerdo a sus ventas. El valor es tomado de la forma de G&amp;P.
</a:t>
          </a:r>
          <a:r>
            <a:rPr lang="en-US" cap="none" sz="3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Incluya el valor del "Cheque Promedio de sus Clientes" (en la sección gris)</a:t>
          </a:r>
          <a:r>
            <a:rPr lang="en-US" cap="none" sz="1100" b="0" i="0" u="none" baseline="0">
              <a:solidFill>
                <a:srgbClr val="000000"/>
              </a:solidFill>
              <a:latin typeface="Calibri"/>
              <a:ea typeface="Calibri"/>
              <a:cs typeface="Calibri"/>
            </a:rPr>
            <a:t> para comprender </a:t>
          </a:r>
          <a:r>
            <a:rPr lang="en-US" cap="none" sz="1100" b="1" i="0" u="none" baseline="0">
              <a:solidFill>
                <a:srgbClr val="000000"/>
              </a:solidFill>
              <a:latin typeface="Calibri"/>
              <a:ea typeface="Calibri"/>
              <a:cs typeface="Calibri"/>
            </a:rPr>
            <a:t> cuantos clientes necesita para llegar al Punto de Equilibrio.</a:t>
          </a:r>
        </a:p>
      </xdr:txBody>
    </xdr:sp>
    <xdr:clientData/>
  </xdr:twoCellAnchor>
  <xdr:twoCellAnchor>
    <xdr:from>
      <xdr:col>2</xdr:col>
      <xdr:colOff>28575</xdr:colOff>
      <xdr:row>21</xdr:row>
      <xdr:rowOff>28575</xdr:rowOff>
    </xdr:from>
    <xdr:to>
      <xdr:col>6</xdr:col>
      <xdr:colOff>9525</xdr:colOff>
      <xdr:row>29</xdr:row>
      <xdr:rowOff>114300</xdr:rowOff>
    </xdr:to>
    <xdr:sp>
      <xdr:nvSpPr>
        <xdr:cNvPr id="2" name="TextBox 6"/>
        <xdr:cNvSpPr txBox="1">
          <a:spLocks noChangeArrowheads="1"/>
        </xdr:cNvSpPr>
      </xdr:nvSpPr>
      <xdr:spPr>
        <a:xfrm>
          <a:off x="590550" y="5581650"/>
          <a:ext cx="3495675"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Si prefiere acceder a un panorama semanal, ésta sección lo ayudará a que se ajuste por cada día de la semana. </a:t>
          </a:r>
          <a:r>
            <a:rPr lang="en-US" cap="none" sz="14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Ingrese sus ventas totales diarias por semana en las secciones sombreadas en color gris</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gráfico incluye las ventas que ingresó vs. el punto de equilibrio diario calculado en la parte izquierda. El objetivo es que sus ventas sean mayores que el promedio de su punto de equilibrio.
</a:t>
          </a:r>
        </a:p>
      </xdr:txBody>
    </xdr:sp>
    <xdr:clientData/>
  </xdr:twoCellAnchor>
  <xdr:twoCellAnchor>
    <xdr:from>
      <xdr:col>8</xdr:col>
      <xdr:colOff>161925</xdr:colOff>
      <xdr:row>20</xdr:row>
      <xdr:rowOff>200025</xdr:rowOff>
    </xdr:from>
    <xdr:to>
      <xdr:col>16</xdr:col>
      <xdr:colOff>590550</xdr:colOff>
      <xdr:row>37</xdr:row>
      <xdr:rowOff>19050</xdr:rowOff>
    </xdr:to>
    <xdr:graphicFrame>
      <xdr:nvGraphicFramePr>
        <xdr:cNvPr id="3" name="Chart 1"/>
        <xdr:cNvGraphicFramePr/>
      </xdr:nvGraphicFramePr>
      <xdr:xfrm>
        <a:off x="8972550" y="5553075"/>
        <a:ext cx="5153025" cy="32194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571500</xdr:colOff>
      <xdr:row>0</xdr:row>
      <xdr:rowOff>209550</xdr:rowOff>
    </xdr:from>
    <xdr:to>
      <xdr:col>5</xdr:col>
      <xdr:colOff>800100</xdr:colOff>
      <xdr:row>0</xdr:row>
      <xdr:rowOff>1295400</xdr:rowOff>
    </xdr:to>
    <xdr:pic>
      <xdr:nvPicPr>
        <xdr:cNvPr id="4" name="Picture 7"/>
        <xdr:cNvPicPr preferRelativeResize="1">
          <a:picLocks noChangeAspect="1"/>
        </xdr:cNvPicPr>
      </xdr:nvPicPr>
      <xdr:blipFill>
        <a:blip r:embed="rId2"/>
        <a:stretch>
          <a:fillRect/>
        </a:stretch>
      </xdr:blipFill>
      <xdr:spPr>
        <a:xfrm>
          <a:off x="1133475" y="209550"/>
          <a:ext cx="2000250" cy="1085850"/>
        </a:xfrm>
        <a:prstGeom prst="rect">
          <a:avLst/>
        </a:prstGeom>
        <a:noFill/>
        <a:ln w="9525" cmpd="sng">
          <a:noFill/>
        </a:ln>
      </xdr:spPr>
    </xdr:pic>
    <xdr:clientData/>
  </xdr:twoCellAnchor>
  <xdr:twoCellAnchor>
    <xdr:from>
      <xdr:col>0</xdr:col>
      <xdr:colOff>352425</xdr:colOff>
      <xdr:row>38</xdr:row>
      <xdr:rowOff>104775</xdr:rowOff>
    </xdr:from>
    <xdr:to>
      <xdr:col>9</xdr:col>
      <xdr:colOff>533400</xdr:colOff>
      <xdr:row>43</xdr:row>
      <xdr:rowOff>28575</xdr:rowOff>
    </xdr:to>
    <xdr:sp>
      <xdr:nvSpPr>
        <xdr:cNvPr id="5" name="TextBox 11"/>
        <xdr:cNvSpPr txBox="1">
          <a:spLocks noChangeArrowheads="1"/>
        </xdr:cNvSpPr>
      </xdr:nvSpPr>
      <xdr:spPr>
        <a:xfrm>
          <a:off x="352425" y="9058275"/>
          <a:ext cx="9582150" cy="781050"/>
        </a:xfrm>
        <a:prstGeom prst="rect">
          <a:avLst/>
        </a:prstGeom>
        <a:noFill/>
        <a:ln w="9525" cmpd="sng">
          <a:noFill/>
        </a:ln>
      </xdr:spPr>
      <xdr:txBody>
        <a:bodyPr vertOverflow="clip" wrap="square"/>
        <a:p>
          <a:pPr algn="l">
            <a:defRPr/>
          </a:pPr>
          <a:r>
            <a:rPr lang="en-US" cap="none" sz="2400" b="1" i="0" u="none" baseline="30000">
              <a:solidFill>
                <a:srgbClr val="FFFFFF"/>
              </a:solidFill>
              <a:latin typeface="Calibri"/>
              <a:ea typeface="Calibri"/>
              <a:cs typeface="Calibri"/>
            </a:rPr>
            <a:t>Para</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obtener mayor información aceca de</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cómo</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podemos ayudarlo, por favor visite:</a:t>
          </a:r>
          <a:r>
            <a:rPr lang="en-US" cap="none" sz="2400" b="1" i="0" u="none" baseline="0">
              <a:solidFill>
                <a:srgbClr val="FFFFFF"/>
              </a:solidFill>
              <a:latin typeface="Calibri"/>
              <a:ea typeface="Calibri"/>
              <a:cs typeface="Calibri"/>
            </a:rPr>
            <a:t> </a:t>
          </a:r>
          <a:r>
            <a:rPr lang="en-US" cap="none" sz="2400" b="1" i="0" u="none" baseline="30000">
              <a:solidFill>
                <a:srgbClr val="FFFFFF"/>
              </a:solidFill>
              <a:latin typeface="Calibri"/>
              <a:ea typeface="Calibri"/>
              <a:cs typeface="Calibri"/>
            </a:rPr>
            <a:t>foodie.Sysco.com/Covid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5</xdr:col>
      <xdr:colOff>0</xdr:colOff>
      <xdr:row>26</xdr:row>
      <xdr:rowOff>28575</xdr:rowOff>
    </xdr:to>
    <xdr:sp>
      <xdr:nvSpPr>
        <xdr:cNvPr id="1" name="TextBox 1"/>
        <xdr:cNvSpPr txBox="1">
          <a:spLocks noChangeArrowheads="1"/>
        </xdr:cNvSpPr>
      </xdr:nvSpPr>
      <xdr:spPr>
        <a:xfrm>
          <a:off x="704850" y="1933575"/>
          <a:ext cx="2800350" cy="501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Este calculador fue creado para que pueda administrar el préstamo referido al Paycheck Protection Program loan de manera efectiva. 
</a:t>
          </a:r>
          <a:r>
            <a:rPr lang="en-US" cap="none" sz="1100" b="1"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Ingrese la cantidad que recibió para comprender como puede ser utilizado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Puede usar esta simulación en la parte derecha con los títulos de sus empleados para planear sus costos laborales.
</a:t>
          </a:r>
          <a:r>
            <a:rPr lang="en-US" cap="none" sz="1100" b="0" i="0" u="none" baseline="0">
              <a:solidFill>
                <a:srgbClr val="000000"/>
              </a:solidFill>
              <a:latin typeface="Calibri"/>
              <a:ea typeface="Calibri"/>
              <a:cs typeface="Calibri"/>
            </a:rPr>
            <a:t>PPP provee fondos para que las pequeñas empresas puedan pagar salarios y sueldos por hasta </a:t>
          </a:r>
          <a:r>
            <a:rPr lang="en-US" cap="none" sz="1100" b="1" i="0" u="none" baseline="0">
              <a:solidFill>
                <a:srgbClr val="000000"/>
              </a:solidFill>
              <a:latin typeface="Calibri"/>
              <a:ea typeface="Calibri"/>
              <a:cs typeface="Calibri"/>
            </a:rPr>
            <a:t>8 semanas incluyendo beneficios.
</a:t>
          </a:r>
          <a:r>
            <a:rPr lang="en-US" cap="none" sz="3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El 75% del préstamo tiene que ser utilizado para gastos laborales cómo por ejemplo 
</a:t>
          </a:r>
          <a:r>
            <a:rPr lang="en-US" cap="none" sz="1100" b="0" i="0" u="none" baseline="0">
              <a:solidFill>
                <a:srgbClr val="000000"/>
              </a:solidFill>
              <a:latin typeface="Calibri"/>
              <a:ea typeface="Calibri"/>
              <a:cs typeface="Calibri"/>
            </a:rPr>
            <a:t>Salarios, ingresos, propias (con un áximo de $100,000 por empleado)
</a:t>
          </a:r>
          <a:r>
            <a:rPr lang="en-US" cap="none" sz="1100" b="0" i="0" u="none" baseline="0">
              <a:solidFill>
                <a:srgbClr val="000000"/>
              </a:solidFill>
              <a:latin typeface="Calibri"/>
              <a:ea typeface="Calibri"/>
              <a:cs typeface="Calibri"/>
            </a:rPr>
            <a:t>Beneficios para sus empleados incluyendo vacaciones, ausencias por enfermedad y maternidad/paternidad
</a:t>
          </a:r>
          <a:r>
            <a:rPr lang="en-US" cap="none" sz="1100" b="0" i="0" u="none" baseline="0">
              <a:solidFill>
                <a:srgbClr val="000000"/>
              </a:solidFill>
              <a:latin typeface="Calibri"/>
              <a:ea typeface="Calibri"/>
              <a:cs typeface="Calibri"/>
            </a:rPr>
            <a:t>Impuestos estatales y locales 
</a:t>
          </a:r>
          <a:r>
            <a:rPr lang="en-US" cap="none" sz="3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El 25% del préstamos puede ser utlizado para </a:t>
          </a:r>
          <a:r>
            <a:rPr lang="en-US" cap="none" sz="1100" b="0" i="0" u="none" baseline="0">
              <a:solidFill>
                <a:srgbClr val="000000"/>
              </a:solidFill>
              <a:latin typeface="Calibri"/>
              <a:ea typeface="Calibri"/>
              <a:cs typeface="Calibri"/>
            </a:rPr>
            <a:t>pagar intereses sobre hipotecas, alquileres y servicios públicos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Fuente de información: </a:t>
          </a:r>
          <a:r>
            <a:rPr lang="en-US" cap="none" sz="1100" b="0" i="0" u="none" baseline="0">
              <a:solidFill>
                <a:srgbClr val="000000"/>
              </a:solidFill>
              <a:latin typeface="Calibri"/>
              <a:ea typeface="Calibri"/>
              <a:cs typeface="Calibri"/>
            </a:rPr>
            <a:t>https://home.treasury.gov/policy-issues/cares/assistance-for-small-businesses</a:t>
          </a:r>
        </a:p>
      </xdr:txBody>
    </xdr:sp>
    <xdr:clientData/>
  </xdr:twoCellAnchor>
  <xdr:twoCellAnchor editAs="oneCell">
    <xdr:from>
      <xdr:col>1</xdr:col>
      <xdr:colOff>895350</xdr:colOff>
      <xdr:row>0</xdr:row>
      <xdr:rowOff>276225</xdr:rowOff>
    </xdr:from>
    <xdr:to>
      <xdr:col>4</xdr:col>
      <xdr:colOff>0</xdr:colOff>
      <xdr:row>0</xdr:row>
      <xdr:rowOff>1266825</xdr:rowOff>
    </xdr:to>
    <xdr:pic>
      <xdr:nvPicPr>
        <xdr:cNvPr id="2" name="Picture 5"/>
        <xdr:cNvPicPr preferRelativeResize="1">
          <a:picLocks noChangeAspect="1"/>
        </xdr:cNvPicPr>
      </xdr:nvPicPr>
      <xdr:blipFill>
        <a:blip r:embed="rId1"/>
        <a:stretch>
          <a:fillRect/>
        </a:stretch>
      </xdr:blipFill>
      <xdr:spPr>
        <a:xfrm>
          <a:off x="1485900" y="276225"/>
          <a:ext cx="1524000" cy="990600"/>
        </a:xfrm>
        <a:prstGeom prst="rect">
          <a:avLst/>
        </a:prstGeom>
        <a:noFill/>
        <a:ln w="9525" cmpd="sng">
          <a:noFill/>
        </a:ln>
      </xdr:spPr>
    </xdr:pic>
    <xdr:clientData/>
  </xdr:twoCellAnchor>
  <xdr:twoCellAnchor>
    <xdr:from>
      <xdr:col>1</xdr:col>
      <xdr:colOff>485775</xdr:colOff>
      <xdr:row>35</xdr:row>
      <xdr:rowOff>0</xdr:rowOff>
    </xdr:from>
    <xdr:to>
      <xdr:col>10</xdr:col>
      <xdr:colOff>361950</xdr:colOff>
      <xdr:row>39</xdr:row>
      <xdr:rowOff>142875</xdr:rowOff>
    </xdr:to>
    <xdr:sp>
      <xdr:nvSpPr>
        <xdr:cNvPr id="3" name="TextBox 11"/>
        <xdr:cNvSpPr txBox="1">
          <a:spLocks noChangeArrowheads="1"/>
        </xdr:cNvSpPr>
      </xdr:nvSpPr>
      <xdr:spPr>
        <a:xfrm>
          <a:off x="1076325" y="8791575"/>
          <a:ext cx="8953500" cy="762000"/>
        </a:xfrm>
        <a:prstGeom prst="rect">
          <a:avLst/>
        </a:prstGeom>
        <a:noFill/>
        <a:ln w="9525" cmpd="sng">
          <a:noFill/>
        </a:ln>
      </xdr:spPr>
      <xdr:txBody>
        <a:bodyPr vertOverflow="clip" wrap="square"/>
        <a:p>
          <a:pPr algn="l">
            <a:defRPr/>
          </a:pPr>
          <a:r>
            <a:rPr lang="en-US" cap="none" sz="2000" b="1" i="0" u="none" baseline="30000">
              <a:solidFill>
                <a:srgbClr val="FFFFFF"/>
              </a:solidFill>
              <a:latin typeface="Calibri"/>
              <a:ea typeface="Calibri"/>
              <a:cs typeface="Calibri"/>
            </a:rPr>
            <a:t>Para</a:t>
          </a:r>
          <a:r>
            <a:rPr lang="en-US" cap="none" sz="2000" b="1" i="0" u="none" baseline="0">
              <a:solidFill>
                <a:srgbClr val="FFFFFF"/>
              </a:solidFill>
              <a:latin typeface="Calibri"/>
              <a:ea typeface="Calibri"/>
              <a:cs typeface="Calibri"/>
            </a:rPr>
            <a:t> </a:t>
          </a:r>
          <a:r>
            <a:rPr lang="en-US" cap="none" sz="2000" b="1" i="0" u="none" baseline="30000">
              <a:solidFill>
                <a:srgbClr val="FFFFFF"/>
              </a:solidFill>
              <a:latin typeface="Calibri"/>
              <a:ea typeface="Calibri"/>
              <a:cs typeface="Calibri"/>
            </a:rPr>
            <a:t>obtener mayor información aceca de</a:t>
          </a:r>
          <a:r>
            <a:rPr lang="en-US" cap="none" sz="2000" b="1" i="0" u="none" baseline="0">
              <a:solidFill>
                <a:srgbClr val="FFFFFF"/>
              </a:solidFill>
              <a:latin typeface="Calibri"/>
              <a:ea typeface="Calibri"/>
              <a:cs typeface="Calibri"/>
            </a:rPr>
            <a:t> </a:t>
          </a:r>
          <a:r>
            <a:rPr lang="en-US" cap="none" sz="2000" b="1" i="0" u="none" baseline="30000">
              <a:solidFill>
                <a:srgbClr val="FFFFFF"/>
              </a:solidFill>
              <a:latin typeface="Calibri"/>
              <a:ea typeface="Calibri"/>
              <a:cs typeface="Calibri"/>
            </a:rPr>
            <a:t>cómo</a:t>
          </a:r>
          <a:r>
            <a:rPr lang="en-US" cap="none" sz="2000" b="1" i="0" u="none" baseline="0">
              <a:solidFill>
                <a:srgbClr val="FFFFFF"/>
              </a:solidFill>
              <a:latin typeface="Calibri"/>
              <a:ea typeface="Calibri"/>
              <a:cs typeface="Calibri"/>
            </a:rPr>
            <a:t> </a:t>
          </a:r>
          <a:r>
            <a:rPr lang="en-US" cap="none" sz="2000" b="1" i="0" u="none" baseline="30000">
              <a:solidFill>
                <a:srgbClr val="FFFFFF"/>
              </a:solidFill>
              <a:latin typeface="Calibri"/>
              <a:ea typeface="Calibri"/>
              <a:cs typeface="Calibri"/>
            </a:rPr>
            <a:t>podemos ayudarlo, por favor visite:</a:t>
          </a:r>
          <a:r>
            <a:rPr lang="en-US" cap="none" sz="2000" b="1" i="0" u="none" baseline="0">
              <a:solidFill>
                <a:srgbClr val="FFFFFF"/>
              </a:solidFill>
              <a:latin typeface="Calibri"/>
              <a:ea typeface="Calibri"/>
              <a:cs typeface="Calibri"/>
            </a:rPr>
            <a:t> </a:t>
          </a:r>
          <a:r>
            <a:rPr lang="en-US" cap="none" sz="2000" b="1" i="0" u="none" baseline="30000">
              <a:solidFill>
                <a:srgbClr val="FFFFFF"/>
              </a:solidFill>
              <a:latin typeface="Calibri"/>
              <a:ea typeface="Calibri"/>
              <a:cs typeface="Calibri"/>
            </a:rPr>
            <a:t>foodie.Sysco.com/Covid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19050</xdr:rowOff>
    </xdr:from>
    <xdr:to>
      <xdr:col>7</xdr:col>
      <xdr:colOff>9525</xdr:colOff>
      <xdr:row>26</xdr:row>
      <xdr:rowOff>0</xdr:rowOff>
    </xdr:to>
    <xdr:sp>
      <xdr:nvSpPr>
        <xdr:cNvPr id="1" name="TextBox 1"/>
        <xdr:cNvSpPr txBox="1">
          <a:spLocks noChangeArrowheads="1"/>
        </xdr:cNvSpPr>
      </xdr:nvSpPr>
      <xdr:spPr>
        <a:xfrm>
          <a:off x="295275" y="1895475"/>
          <a:ext cx="3476625" cy="5181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Este simulador le permitirá comprender la el tamaño de la fuerza laboral necesaria dependiendo de su establecimiento.</a:t>
          </a:r>
          <a:r>
            <a:rPr lang="en-US" cap="none" sz="300" b="0" i="0" u="none" baseline="0">
              <a:solidFill>
                <a:srgbClr val="000000"/>
              </a:solidFill>
              <a:latin typeface="Calibri"/>
              <a:ea typeface="Calibri"/>
              <a:cs typeface="Calibri"/>
            </a:rPr>
            <a:t>
</a:t>
          </a:r>
          <a:r>
            <a:rPr lang="en-US" cap="none" sz="3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Ingrese sus ventas mensuales actuales y estime la reducción de ventas </a:t>
          </a:r>
          <a:r>
            <a:rPr lang="en-US" cap="none" sz="1100" b="0" i="0" u="none" baseline="0">
              <a:solidFill>
                <a:srgbClr val="000000"/>
              </a:solidFill>
              <a:latin typeface="Calibri"/>
              <a:ea typeface="Calibri"/>
              <a:cs typeface="Calibri"/>
            </a:rPr>
            <a:t>durante un periodo específico de tiempo. Esto le proveerá una cifra promedio de lo que debería destinarse a salarios, dependiendo cada establecimiento, antes y luego de la simulación.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entender lo que </a:t>
          </a:r>
          <a:r>
            <a:rPr lang="en-US" cap="none" sz="1100" b="1" i="0" u="none" baseline="0">
              <a:solidFill>
                <a:srgbClr val="000000"/>
              </a:solidFill>
              <a:latin typeface="Calibri"/>
              <a:ea typeface="Calibri"/>
              <a:cs typeface="Calibri"/>
            </a:rPr>
            <a:t>su número de empleados debería ser</a:t>
          </a:r>
          <a:r>
            <a:rPr lang="en-US" cap="none" sz="1100" b="0" i="0" u="none" baseline="0">
              <a:solidFill>
                <a:srgbClr val="000000"/>
              </a:solidFill>
              <a:latin typeface="Calibri"/>
              <a:ea typeface="Calibri"/>
              <a:cs typeface="Calibri"/>
            </a:rPr>
            <a:t>, basado en el % en que sus ventas hayan decrecido, incluya su número actual de empleados para comprender el panorama futuro.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Provea por parte de RestaurantOwner.com los porcentajes que indican el % de ventas que la mayoría de los establecimiento dentro de un segmento específico son basados en estándares en la industria.
</a:t>
          </a:r>
          <a:r>
            <a:rPr lang="en-US" cap="none" sz="1100" b="0" i="0" u="none" baseline="0">
              <a:solidFill>
                <a:srgbClr val="000000"/>
              </a:solidFill>
              <a:latin typeface="Calibri"/>
              <a:ea typeface="Calibri"/>
              <a:cs typeface="Calibri"/>
            </a:rPr>
            <a:t>Comida rápida: 25%
</a:t>
          </a:r>
          <a:r>
            <a:rPr lang="en-US" cap="none" sz="1100" b="0" i="0" u="none" baseline="0">
              <a:solidFill>
                <a:srgbClr val="000000"/>
              </a:solidFill>
              <a:latin typeface="Calibri"/>
              <a:ea typeface="Calibri"/>
              <a:cs typeface="Calibri"/>
            </a:rPr>
            <a:t>Servicio con mesas: 30%
</a:t>
          </a:r>
          <a:r>
            <a:rPr lang="en-US" cap="none" sz="1100" b="0" i="0" u="none" baseline="0">
              <a:solidFill>
                <a:srgbClr val="000000"/>
              </a:solidFill>
              <a:latin typeface="Calibri"/>
              <a:ea typeface="Calibri"/>
              <a:cs typeface="Calibri"/>
            </a:rPr>
            <a:t>Servicio completo de alta categoría: 40%</a:t>
          </a:r>
        </a:p>
      </xdr:txBody>
    </xdr:sp>
    <xdr:clientData/>
  </xdr:twoCellAnchor>
  <xdr:twoCellAnchor editAs="oneCell">
    <xdr:from>
      <xdr:col>1</xdr:col>
      <xdr:colOff>590550</xdr:colOff>
      <xdr:row>0</xdr:row>
      <xdr:rowOff>200025</xdr:rowOff>
    </xdr:from>
    <xdr:to>
      <xdr:col>5</xdr:col>
      <xdr:colOff>0</xdr:colOff>
      <xdr:row>0</xdr:row>
      <xdr:rowOff>1181100</xdr:rowOff>
    </xdr:to>
    <xdr:pic>
      <xdr:nvPicPr>
        <xdr:cNvPr id="2" name="Picture 5"/>
        <xdr:cNvPicPr preferRelativeResize="1">
          <a:picLocks noChangeAspect="1"/>
        </xdr:cNvPicPr>
      </xdr:nvPicPr>
      <xdr:blipFill>
        <a:blip r:embed="rId1"/>
        <a:stretch>
          <a:fillRect/>
        </a:stretch>
      </xdr:blipFill>
      <xdr:spPr>
        <a:xfrm>
          <a:off x="809625" y="200025"/>
          <a:ext cx="1771650" cy="981075"/>
        </a:xfrm>
        <a:prstGeom prst="rect">
          <a:avLst/>
        </a:prstGeom>
        <a:noFill/>
        <a:ln w="9525" cmpd="sng">
          <a:noFill/>
        </a:ln>
      </xdr:spPr>
    </xdr:pic>
    <xdr:clientData/>
  </xdr:twoCellAnchor>
  <xdr:twoCellAnchor>
    <xdr:from>
      <xdr:col>1</xdr:col>
      <xdr:colOff>85725</xdr:colOff>
      <xdr:row>26</xdr:row>
      <xdr:rowOff>114300</xdr:rowOff>
    </xdr:from>
    <xdr:to>
      <xdr:col>8</xdr:col>
      <xdr:colOff>971550</xdr:colOff>
      <xdr:row>30</xdr:row>
      <xdr:rowOff>0</xdr:rowOff>
    </xdr:to>
    <xdr:sp>
      <xdr:nvSpPr>
        <xdr:cNvPr id="3" name="TextBox 11"/>
        <xdr:cNvSpPr txBox="1">
          <a:spLocks noChangeArrowheads="1"/>
        </xdr:cNvSpPr>
      </xdr:nvSpPr>
      <xdr:spPr>
        <a:xfrm>
          <a:off x="304800" y="7191375"/>
          <a:ext cx="7972425" cy="561975"/>
        </a:xfrm>
        <a:prstGeom prst="rect">
          <a:avLst/>
        </a:prstGeom>
        <a:noFill/>
        <a:ln w="9525" cmpd="sng">
          <a:noFill/>
        </a:ln>
      </xdr:spPr>
      <xdr:txBody>
        <a:bodyPr vertOverflow="clip" wrap="square"/>
        <a:p>
          <a:pPr algn="l">
            <a:defRPr/>
          </a:pPr>
          <a:r>
            <a:rPr lang="en-US" cap="none" sz="2000" b="0" i="0" u="none" baseline="30000">
              <a:solidFill>
                <a:srgbClr val="FFFFFF"/>
              </a:solidFill>
              <a:latin typeface="Calibri"/>
              <a:ea typeface="Calibri"/>
              <a:cs typeface="Calibri"/>
            </a:rPr>
            <a:t>Para</a:t>
          </a:r>
          <a:r>
            <a:rPr lang="en-US" cap="none" sz="2000" b="0" i="0" u="none" baseline="0">
              <a:solidFill>
                <a:srgbClr val="FFFFFF"/>
              </a:solidFill>
              <a:latin typeface="Calibri"/>
              <a:ea typeface="Calibri"/>
              <a:cs typeface="Calibri"/>
            </a:rPr>
            <a:t> </a:t>
          </a:r>
          <a:r>
            <a:rPr lang="en-US" cap="none" sz="2000" b="0" i="0" u="none" baseline="30000">
              <a:solidFill>
                <a:srgbClr val="FFFFFF"/>
              </a:solidFill>
              <a:latin typeface="Calibri"/>
              <a:ea typeface="Calibri"/>
              <a:cs typeface="Calibri"/>
            </a:rPr>
            <a:t>obtener mayor información aceca de</a:t>
          </a:r>
          <a:r>
            <a:rPr lang="en-US" cap="none" sz="2000" b="0" i="0" u="none" baseline="0">
              <a:solidFill>
                <a:srgbClr val="FFFFFF"/>
              </a:solidFill>
              <a:latin typeface="Calibri"/>
              <a:ea typeface="Calibri"/>
              <a:cs typeface="Calibri"/>
            </a:rPr>
            <a:t> </a:t>
          </a:r>
          <a:r>
            <a:rPr lang="en-US" cap="none" sz="2000" b="0" i="0" u="none" baseline="30000">
              <a:solidFill>
                <a:srgbClr val="FFFFFF"/>
              </a:solidFill>
              <a:latin typeface="Calibri"/>
              <a:ea typeface="Calibri"/>
              <a:cs typeface="Calibri"/>
            </a:rPr>
            <a:t>cómo</a:t>
          </a:r>
          <a:r>
            <a:rPr lang="en-US" cap="none" sz="2000" b="0" i="0" u="none" baseline="0">
              <a:solidFill>
                <a:srgbClr val="FFFFFF"/>
              </a:solidFill>
              <a:latin typeface="Calibri"/>
              <a:ea typeface="Calibri"/>
              <a:cs typeface="Calibri"/>
            </a:rPr>
            <a:t> </a:t>
          </a:r>
          <a:r>
            <a:rPr lang="en-US" cap="none" sz="2000" b="0" i="0" u="none" baseline="30000">
              <a:solidFill>
                <a:srgbClr val="FFFFFF"/>
              </a:solidFill>
              <a:latin typeface="Calibri"/>
              <a:ea typeface="Calibri"/>
              <a:cs typeface="Calibri"/>
            </a:rPr>
            <a:t>podemos ayudarlo, por favor visite:</a:t>
          </a:r>
          <a:r>
            <a:rPr lang="en-US" cap="none" sz="2000" b="0" i="0" u="none" baseline="0">
              <a:solidFill>
                <a:srgbClr val="FFFFFF"/>
              </a:solidFill>
              <a:latin typeface="Calibri"/>
              <a:ea typeface="Calibri"/>
              <a:cs typeface="Calibri"/>
            </a:rPr>
            <a:t> </a:t>
          </a:r>
          <a:r>
            <a:rPr lang="en-US" cap="none" sz="2000" b="0" i="0" u="none" baseline="30000">
              <a:solidFill>
                <a:srgbClr val="FFFFFF"/>
              </a:solidFill>
              <a:latin typeface="Calibri"/>
              <a:ea typeface="Calibri"/>
              <a:cs typeface="Calibri"/>
            </a:rPr>
            <a:t>foodie.Sysco.com/Covid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showGridLines="0" tabSelected="1" zoomScale="78" zoomScaleNormal="78" zoomScalePageLayoutView="0" workbookViewId="0" topLeftCell="A5">
      <selection activeCell="C18" sqref="C18:C19"/>
    </sheetView>
  </sheetViews>
  <sheetFormatPr defaultColWidth="8.8515625" defaultRowHeight="12.75"/>
  <cols>
    <col min="1" max="1" width="8.8515625" style="83" customWidth="1"/>
    <col min="2" max="2" width="37.57421875" style="89" customWidth="1"/>
    <col min="3" max="3" width="15.00390625" style="90" customWidth="1"/>
    <col min="4" max="16384" width="8.8515625" style="83" customWidth="1"/>
  </cols>
  <sheetData>
    <row r="1" spans="1:14" ht="116.25" customHeight="1">
      <c r="A1" s="171"/>
      <c r="B1" s="175"/>
      <c r="C1" s="176"/>
      <c r="D1" s="171"/>
      <c r="E1" s="171"/>
      <c r="F1" s="171"/>
      <c r="G1" s="171"/>
      <c r="H1" s="171"/>
      <c r="I1" s="171"/>
      <c r="J1" s="171"/>
      <c r="K1" s="171"/>
      <c r="L1" s="171"/>
      <c r="M1" s="171"/>
      <c r="N1" s="171"/>
    </row>
    <row r="2" spans="2:4" s="88" customFormat="1" ht="44.25" customHeight="1">
      <c r="B2" s="208" t="s">
        <v>306</v>
      </c>
      <c r="C2" s="209"/>
      <c r="D2" s="87"/>
    </row>
    <row r="3" spans="2:3" s="100" customFormat="1" ht="27" customHeight="1">
      <c r="B3" s="207" t="s">
        <v>307</v>
      </c>
      <c r="C3" s="207"/>
    </row>
    <row r="5" spans="2:3" ht="13.5">
      <c r="B5" s="102" t="s">
        <v>308</v>
      </c>
      <c r="C5" s="186">
        <f>ENTRADA!C5+ENTRADA!C6</f>
        <v>111000</v>
      </c>
    </row>
    <row r="6" spans="2:3" s="92" customFormat="1" ht="16.5" customHeight="1">
      <c r="B6" s="98" t="s">
        <v>309</v>
      </c>
      <c r="C6" s="187">
        <f>SUM(ENTRADA!C7:C11)</f>
        <v>3150</v>
      </c>
    </row>
    <row r="7" spans="2:3" s="92" customFormat="1" ht="16.5" customHeight="1">
      <c r="B7" s="98" t="s">
        <v>169</v>
      </c>
      <c r="C7" s="187">
        <f>SUM(ENTRADA!C12:C19)</f>
        <v>500</v>
      </c>
    </row>
    <row r="8" spans="2:3" s="92" customFormat="1" ht="16.5" customHeight="1">
      <c r="B8" s="93" t="s">
        <v>318</v>
      </c>
      <c r="C8" s="188">
        <f>SUM(C5:C7)</f>
        <v>114650</v>
      </c>
    </row>
    <row r="9" spans="2:3" s="92" customFormat="1" ht="16.5" customHeight="1">
      <c r="B9" s="98" t="s">
        <v>170</v>
      </c>
      <c r="C9" s="229">
        <v>30000</v>
      </c>
    </row>
    <row r="10" spans="2:3" s="92" customFormat="1" ht="16.5" customHeight="1">
      <c r="B10" s="98" t="s">
        <v>310</v>
      </c>
      <c r="C10" s="229">
        <v>20600</v>
      </c>
    </row>
    <row r="11" spans="2:3" s="92" customFormat="1" ht="16.5" customHeight="1">
      <c r="B11" s="98" t="s">
        <v>311</v>
      </c>
      <c r="C11" s="229">
        <v>10600</v>
      </c>
    </row>
    <row r="12" spans="2:3" s="92" customFormat="1" ht="16.5" customHeight="1">
      <c r="B12" s="98" t="s">
        <v>171</v>
      </c>
      <c r="C12" s="229">
        <v>1100</v>
      </c>
    </row>
    <row r="13" spans="2:3" s="92" customFormat="1" ht="16.5" customHeight="1">
      <c r="B13" s="98" t="s">
        <v>195</v>
      </c>
      <c r="C13" s="229">
        <v>20000</v>
      </c>
    </row>
    <row r="14" spans="2:3" s="92" customFormat="1" ht="16.5" customHeight="1">
      <c r="B14" s="95" t="s">
        <v>312</v>
      </c>
      <c r="C14" s="188">
        <f>SUM(C9:C12)-C13</f>
        <v>42300</v>
      </c>
    </row>
    <row r="15" spans="2:3" s="92" customFormat="1" ht="16.5" customHeight="1">
      <c r="B15" s="103" t="s">
        <v>319</v>
      </c>
      <c r="C15" s="189">
        <f>C8-C14</f>
        <v>72350</v>
      </c>
    </row>
    <row r="16" spans="2:3" s="92" customFormat="1" ht="16.5" customHeight="1">
      <c r="B16" s="98" t="s">
        <v>313</v>
      </c>
      <c r="C16" s="229">
        <v>19400</v>
      </c>
    </row>
    <row r="17" spans="2:3" s="92" customFormat="1" ht="16.5" customHeight="1">
      <c r="B17" s="227" t="s">
        <v>321</v>
      </c>
      <c r="C17" s="228">
        <v>61700</v>
      </c>
    </row>
    <row r="18" spans="2:3" s="92" customFormat="1" ht="16.5" customHeight="1">
      <c r="B18" s="98" t="s">
        <v>314</v>
      </c>
      <c r="C18" s="229">
        <v>39740</v>
      </c>
    </row>
    <row r="19" spans="2:3" s="92" customFormat="1" ht="16.5" customHeight="1">
      <c r="B19" s="98" t="s">
        <v>315</v>
      </c>
      <c r="C19" s="229">
        <v>17400</v>
      </c>
    </row>
    <row r="20" spans="2:3" s="92" customFormat="1" ht="16.5" customHeight="1">
      <c r="B20" s="94" t="s">
        <v>316</v>
      </c>
      <c r="C20" s="190">
        <f>C19+C18+C16</f>
        <v>76540</v>
      </c>
    </row>
    <row r="21" spans="2:3" s="96" customFormat="1" ht="16.5" customHeight="1">
      <c r="B21" s="103" t="s">
        <v>317</v>
      </c>
      <c r="C21" s="189">
        <f>C15-C20</f>
        <v>-4190</v>
      </c>
    </row>
    <row r="22" spans="2:3" s="96" customFormat="1" ht="24.75" customHeight="1">
      <c r="B22" s="99" t="s">
        <v>320</v>
      </c>
      <c r="C22" s="191">
        <f>_xlfn.IFERROR(C8/C21,0)</f>
        <v>-27.36276849642005</v>
      </c>
    </row>
    <row r="23" spans="2:3" s="96" customFormat="1" ht="24.75" customHeight="1">
      <c r="B23" s="89"/>
      <c r="C23" s="90"/>
    </row>
    <row r="24" spans="1:14" ht="13.5">
      <c r="A24" s="171"/>
      <c r="B24" s="175"/>
      <c r="C24" s="176"/>
      <c r="D24" s="171"/>
      <c r="E24" s="171"/>
      <c r="F24" s="171"/>
      <c r="G24" s="171"/>
      <c r="H24" s="171"/>
      <c r="I24" s="171"/>
      <c r="J24" s="171"/>
      <c r="K24" s="171"/>
      <c r="L24" s="171"/>
      <c r="M24" s="171"/>
      <c r="N24" s="171"/>
    </row>
    <row r="25" spans="1:14" ht="12.75" customHeight="1">
      <c r="A25" s="171"/>
      <c r="B25" s="175"/>
      <c r="C25" s="176"/>
      <c r="D25" s="171"/>
      <c r="E25" s="171"/>
      <c r="F25" s="171"/>
      <c r="G25" s="171"/>
      <c r="H25" s="171"/>
      <c r="I25" s="171"/>
      <c r="J25" s="171"/>
      <c r="K25" s="171"/>
      <c r="L25" s="171"/>
      <c r="M25" s="171"/>
      <c r="N25" s="171"/>
    </row>
    <row r="26" spans="1:14" ht="13.5">
      <c r="A26" s="171"/>
      <c r="B26" s="175"/>
      <c r="C26" s="176"/>
      <c r="D26" s="171"/>
      <c r="E26" s="171"/>
      <c r="F26" s="171"/>
      <c r="G26" s="171"/>
      <c r="H26" s="171"/>
      <c r="I26" s="171"/>
      <c r="J26" s="171"/>
      <c r="K26" s="171"/>
      <c r="L26" s="171"/>
      <c r="M26" s="171"/>
      <c r="N26" s="171"/>
    </row>
    <row r="27" spans="1:14" ht="11.25" customHeight="1">
      <c r="A27" s="171"/>
      <c r="B27" s="175"/>
      <c r="C27" s="176"/>
      <c r="D27" s="171"/>
      <c r="E27" s="171"/>
      <c r="F27" s="171"/>
      <c r="G27" s="171"/>
      <c r="H27" s="171"/>
      <c r="I27" s="171"/>
      <c r="J27" s="171"/>
      <c r="K27" s="171"/>
      <c r="L27" s="171"/>
      <c r="M27" s="171"/>
      <c r="N27" s="171"/>
    </row>
  </sheetData>
  <sheetProtection/>
  <mergeCells count="2">
    <mergeCell ref="B3:C3"/>
    <mergeCell ref="B2:C2"/>
  </mergeCells>
  <printOptions/>
  <pageMargins left="0.7" right="0.7" top="0.75" bottom="0.75" header="0.3" footer="0.3"/>
  <pageSetup fitToHeight="1" fitToWidth="1" horizontalDpi="600" verticalDpi="600" orientation="landscape" scale="79" r:id="rId2"/>
  <ignoredErrors>
    <ignoredError sqref="C6" formulaRange="1"/>
  </ignoredErrors>
  <drawing r:id="rId1"/>
</worksheet>
</file>

<file path=xl/worksheets/sheet10.xml><?xml version="1.0" encoding="utf-8"?>
<worksheet xmlns="http://schemas.openxmlformats.org/spreadsheetml/2006/main" xmlns:r="http://schemas.openxmlformats.org/officeDocument/2006/relationships">
  <dimension ref="A1:B115"/>
  <sheetViews>
    <sheetView zoomScalePageLayoutView="0" workbookViewId="0" topLeftCell="A1">
      <selection activeCell="B13" sqref="B13"/>
    </sheetView>
  </sheetViews>
  <sheetFormatPr defaultColWidth="9.140625" defaultRowHeight="12.75"/>
  <cols>
    <col min="1" max="1" width="27.140625" style="0" bestFit="1" customWidth="1"/>
  </cols>
  <sheetData>
    <row r="1" ht="12.75">
      <c r="A1" s="60"/>
    </row>
    <row r="2" spans="1:2" ht="12.75">
      <c r="A2" s="5" t="s">
        <v>21</v>
      </c>
      <c r="B2" t="s">
        <v>159</v>
      </c>
    </row>
    <row r="3" spans="1:2" ht="12.75">
      <c r="A3" s="43" t="s">
        <v>23</v>
      </c>
      <c r="B3" t="s">
        <v>160</v>
      </c>
    </row>
    <row r="4" ht="12.75">
      <c r="A4" s="10" t="s">
        <v>0</v>
      </c>
    </row>
    <row r="5" spans="1:2" ht="12.75">
      <c r="A5" s="6" t="s">
        <v>25</v>
      </c>
      <c r="B5" t="s">
        <v>161</v>
      </c>
    </row>
    <row r="6" spans="1:2" ht="12.75">
      <c r="A6" s="6" t="s">
        <v>27</v>
      </c>
      <c r="B6" t="s">
        <v>162</v>
      </c>
    </row>
    <row r="7" spans="1:2" ht="12.75">
      <c r="A7" s="6" t="s">
        <v>29</v>
      </c>
      <c r="B7" t="s">
        <v>163</v>
      </c>
    </row>
    <row r="8" spans="1:2" ht="12.75">
      <c r="A8" s="6" t="s">
        <v>30</v>
      </c>
      <c r="B8" t="s">
        <v>164</v>
      </c>
    </row>
    <row r="9" spans="1:2" ht="12.75">
      <c r="A9" s="6" t="s">
        <v>32</v>
      </c>
      <c r="B9" t="s">
        <v>165</v>
      </c>
    </row>
    <row r="10" ht="12.75">
      <c r="A10" s="10" t="s">
        <v>1</v>
      </c>
    </row>
    <row r="11" spans="1:2" ht="12.75">
      <c r="A11" s="6" t="s">
        <v>35</v>
      </c>
      <c r="B11" t="s">
        <v>166</v>
      </c>
    </row>
    <row r="12" spans="1:2" ht="12.75">
      <c r="A12" s="6" t="s">
        <v>36</v>
      </c>
      <c r="B12" t="s">
        <v>167</v>
      </c>
    </row>
    <row r="13" spans="1:2" ht="12.75">
      <c r="A13" s="6" t="s">
        <v>37</v>
      </c>
      <c r="B13" t="s">
        <v>168</v>
      </c>
    </row>
    <row r="14" ht="12.75">
      <c r="A14" s="6" t="s">
        <v>39</v>
      </c>
    </row>
    <row r="15" ht="12.75">
      <c r="A15" s="6" t="s">
        <v>41</v>
      </c>
    </row>
    <row r="16" ht="12.75">
      <c r="A16" s="10" t="s">
        <v>2</v>
      </c>
    </row>
    <row r="17" ht="12.75">
      <c r="A17" s="7" t="s">
        <v>3</v>
      </c>
    </row>
    <row r="18" ht="12.75">
      <c r="A18" s="5" t="s">
        <v>43</v>
      </c>
    </row>
    <row r="19" ht="12.75">
      <c r="A19" s="6" t="s">
        <v>45</v>
      </c>
    </row>
    <row r="20" ht="12.75">
      <c r="A20" s="10" t="s">
        <v>4</v>
      </c>
    </row>
    <row r="21" ht="12.75">
      <c r="A21" s="6" t="s">
        <v>46</v>
      </c>
    </row>
    <row r="22" ht="12.75">
      <c r="A22" s="6" t="s">
        <v>47</v>
      </c>
    </row>
    <row r="23" ht="12.75">
      <c r="A23" s="6" t="s">
        <v>48</v>
      </c>
    </row>
    <row r="24" ht="12.75">
      <c r="A24" s="6" t="s">
        <v>49</v>
      </c>
    </row>
    <row r="25" ht="12.75">
      <c r="A25" s="6" t="s">
        <v>50</v>
      </c>
    </row>
    <row r="26" ht="12.75">
      <c r="A26" s="10" t="s">
        <v>5</v>
      </c>
    </row>
    <row r="27" ht="12.75">
      <c r="A27" s="6" t="s">
        <v>51</v>
      </c>
    </row>
    <row r="28" ht="12.75">
      <c r="A28" s="6" t="s">
        <v>52</v>
      </c>
    </row>
    <row r="29" ht="12.75">
      <c r="A29" s="10" t="s">
        <v>6</v>
      </c>
    </row>
    <row r="30" ht="12.75">
      <c r="A30" s="8" t="s">
        <v>7</v>
      </c>
    </row>
    <row r="31" ht="12.75">
      <c r="A31" s="8" t="s">
        <v>8</v>
      </c>
    </row>
    <row r="32" ht="12.75">
      <c r="A32" s="5" t="s">
        <v>53</v>
      </c>
    </row>
    <row r="33" ht="12.75">
      <c r="A33" s="6" t="s">
        <v>54</v>
      </c>
    </row>
    <row r="34" ht="12.75">
      <c r="A34" s="6" t="s">
        <v>55</v>
      </c>
    </row>
    <row r="35" ht="12.75">
      <c r="A35" s="6" t="s">
        <v>56</v>
      </c>
    </row>
    <row r="36" ht="12.75">
      <c r="A36" s="6" t="s">
        <v>57</v>
      </c>
    </row>
    <row r="37" ht="12.75">
      <c r="A37" s="10" t="s">
        <v>58</v>
      </c>
    </row>
    <row r="38" ht="12.75">
      <c r="A38" s="6" t="s">
        <v>59</v>
      </c>
    </row>
    <row r="39" ht="12.75">
      <c r="A39" s="6" t="s">
        <v>60</v>
      </c>
    </row>
    <row r="40" ht="12.75">
      <c r="A40" s="6" t="s">
        <v>61</v>
      </c>
    </row>
    <row r="41" ht="12.75">
      <c r="A41" s="6" t="s">
        <v>62</v>
      </c>
    </row>
    <row r="42" ht="12.75">
      <c r="A42" s="6" t="s">
        <v>63</v>
      </c>
    </row>
    <row r="43" ht="12.75">
      <c r="A43" s="6" t="s">
        <v>64</v>
      </c>
    </row>
    <row r="44" ht="12.75">
      <c r="A44" s="6" t="s">
        <v>65</v>
      </c>
    </row>
    <row r="45" ht="12.75">
      <c r="A45" s="6" t="s">
        <v>66</v>
      </c>
    </row>
    <row r="46" ht="12.75">
      <c r="A46" s="6" t="s">
        <v>67</v>
      </c>
    </row>
    <row r="47" ht="12.75">
      <c r="A47" s="6" t="s">
        <v>68</v>
      </c>
    </row>
    <row r="48" ht="12.75">
      <c r="A48" s="6" t="s">
        <v>69</v>
      </c>
    </row>
    <row r="49" ht="12.75">
      <c r="A49" s="6" t="s">
        <v>70</v>
      </c>
    </row>
    <row r="50" ht="12.75">
      <c r="A50" s="6" t="s">
        <v>71</v>
      </c>
    </row>
    <row r="51" ht="12.75">
      <c r="A51" s="6" t="s">
        <v>72</v>
      </c>
    </row>
    <row r="52" ht="12.75">
      <c r="A52" s="6" t="s">
        <v>73</v>
      </c>
    </row>
    <row r="53" ht="12.75">
      <c r="A53" s="6" t="s">
        <v>74</v>
      </c>
    </row>
    <row r="54" ht="12.75">
      <c r="A54" s="6" t="s">
        <v>75</v>
      </c>
    </row>
    <row r="55" ht="12.75">
      <c r="A55" s="6" t="s">
        <v>76</v>
      </c>
    </row>
    <row r="56" ht="12.75">
      <c r="A56" s="6" t="s">
        <v>77</v>
      </c>
    </row>
    <row r="57" ht="12.75">
      <c r="A57" s="6" t="s">
        <v>78</v>
      </c>
    </row>
    <row r="58" ht="12.75">
      <c r="A58" s="6" t="s">
        <v>79</v>
      </c>
    </row>
    <row r="59" ht="12.75">
      <c r="A59" s="10" t="s">
        <v>80</v>
      </c>
    </row>
    <row r="60" ht="12.75">
      <c r="A60" s="12" t="s">
        <v>81</v>
      </c>
    </row>
    <row r="61" ht="12.75">
      <c r="A61" s="12" t="s">
        <v>82</v>
      </c>
    </row>
    <row r="62" ht="12.75">
      <c r="A62" s="12" t="s">
        <v>83</v>
      </c>
    </row>
    <row r="63" ht="12.75">
      <c r="A63" s="12" t="s">
        <v>84</v>
      </c>
    </row>
    <row r="64" ht="12.75">
      <c r="A64" s="12" t="s">
        <v>85</v>
      </c>
    </row>
    <row r="65" ht="12.75">
      <c r="A65" s="10" t="s">
        <v>86</v>
      </c>
    </row>
    <row r="66" ht="12.75">
      <c r="A66" s="41" t="s">
        <v>9</v>
      </c>
    </row>
    <row r="67" ht="12.75">
      <c r="A67" s="16" t="s">
        <v>87</v>
      </c>
    </row>
    <row r="68" ht="12.75">
      <c r="A68" s="14" t="s">
        <v>88</v>
      </c>
    </row>
    <row r="69" ht="12.75">
      <c r="A69" s="15" t="s">
        <v>89</v>
      </c>
    </row>
    <row r="70" ht="12.75">
      <c r="A70" s="16" t="s">
        <v>90</v>
      </c>
    </row>
    <row r="71" ht="12.75">
      <c r="A71" s="16" t="s">
        <v>91</v>
      </c>
    </row>
    <row r="72" ht="12.75">
      <c r="A72" s="16" t="s">
        <v>92</v>
      </c>
    </row>
    <row r="73" ht="12.75">
      <c r="A73" s="16" t="s">
        <v>93</v>
      </c>
    </row>
    <row r="74" ht="12.75">
      <c r="A74" s="17" t="s">
        <v>10</v>
      </c>
    </row>
    <row r="75" ht="12.75">
      <c r="A75" s="13" t="s">
        <v>94</v>
      </c>
    </row>
    <row r="76" ht="12.75">
      <c r="A76" s="16" t="s">
        <v>95</v>
      </c>
    </row>
    <row r="77" ht="12.75">
      <c r="A77" s="16" t="s">
        <v>96</v>
      </c>
    </row>
    <row r="78" ht="12.75">
      <c r="A78" s="10" t="s">
        <v>97</v>
      </c>
    </row>
    <row r="79" ht="12.75">
      <c r="A79" s="36" t="s">
        <v>98</v>
      </c>
    </row>
    <row r="80" ht="12.75">
      <c r="A80" s="36" t="s">
        <v>99</v>
      </c>
    </row>
    <row r="81" ht="12.75">
      <c r="A81" s="10" t="s">
        <v>100</v>
      </c>
    </row>
    <row r="82" ht="12.75">
      <c r="A82" s="16" t="s">
        <v>101</v>
      </c>
    </row>
    <row r="83" ht="12.75">
      <c r="A83" s="16" t="s">
        <v>102</v>
      </c>
    </row>
    <row r="84" ht="12.75">
      <c r="A84" s="10" t="s">
        <v>103</v>
      </c>
    </row>
    <row r="85" ht="12.75">
      <c r="A85" s="14" t="s">
        <v>104</v>
      </c>
    </row>
    <row r="86" ht="12.75">
      <c r="A86" s="14" t="s">
        <v>105</v>
      </c>
    </row>
    <row r="87" ht="12.75">
      <c r="A87" s="14" t="s">
        <v>106</v>
      </c>
    </row>
    <row r="88" ht="12.75">
      <c r="A88" s="16" t="s">
        <v>107</v>
      </c>
    </row>
    <row r="89" ht="12.75">
      <c r="A89" s="16" t="s">
        <v>108</v>
      </c>
    </row>
    <row r="90" ht="12.75">
      <c r="A90" s="16" t="s">
        <v>109</v>
      </c>
    </row>
    <row r="91" ht="12.75">
      <c r="A91" s="16" t="s">
        <v>110</v>
      </c>
    </row>
    <row r="92" ht="12.75">
      <c r="A92" s="10" t="s">
        <v>111</v>
      </c>
    </row>
    <row r="93" ht="12.75">
      <c r="A93" s="16" t="s">
        <v>112</v>
      </c>
    </row>
    <row r="94" ht="12.75">
      <c r="A94" s="16" t="s">
        <v>113</v>
      </c>
    </row>
    <row r="95" ht="12.75">
      <c r="A95" s="16" t="s">
        <v>114</v>
      </c>
    </row>
    <row r="96" ht="12.75">
      <c r="A96" s="16" t="s">
        <v>115</v>
      </c>
    </row>
    <row r="97" ht="12.75">
      <c r="A97" s="14" t="s">
        <v>116</v>
      </c>
    </row>
    <row r="98" ht="12.75">
      <c r="A98" s="16" t="s">
        <v>117</v>
      </c>
    </row>
    <row r="99" ht="12.75">
      <c r="A99" s="16" t="s">
        <v>118</v>
      </c>
    </row>
    <row r="100" ht="12.75">
      <c r="A100" s="16" t="s">
        <v>119</v>
      </c>
    </row>
    <row r="101" ht="12.75">
      <c r="A101" s="16" t="s">
        <v>120</v>
      </c>
    </row>
    <row r="102" ht="12.75">
      <c r="A102" s="16" t="s">
        <v>121</v>
      </c>
    </row>
    <row r="103" ht="12.75">
      <c r="A103" s="14" t="s">
        <v>122</v>
      </c>
    </row>
    <row r="104" ht="12.75">
      <c r="A104" s="14" t="s">
        <v>123</v>
      </c>
    </row>
    <row r="105" ht="12.75">
      <c r="A105" s="14" t="s">
        <v>124</v>
      </c>
    </row>
    <row r="106" ht="12.75">
      <c r="A106" s="16" t="s">
        <v>93</v>
      </c>
    </row>
    <row r="107" ht="12.75">
      <c r="A107" s="10" t="s">
        <v>125</v>
      </c>
    </row>
    <row r="108" ht="12.75">
      <c r="A108" s="17" t="s">
        <v>11</v>
      </c>
    </row>
    <row r="109" ht="12.75">
      <c r="A109" s="40" t="s">
        <v>12</v>
      </c>
    </row>
    <row r="111" ht="12.75">
      <c r="A111" s="40" t="s">
        <v>13</v>
      </c>
    </row>
    <row r="112" ht="12.75">
      <c r="A112" s="14" t="s">
        <v>126</v>
      </c>
    </row>
    <row r="113" ht="12.75">
      <c r="A113" s="36" t="s">
        <v>127</v>
      </c>
    </row>
    <row r="114" ht="12.75">
      <c r="A114" s="16" t="s">
        <v>128</v>
      </c>
    </row>
    <row r="115" ht="12.75">
      <c r="A115" s="40"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8"/>
  <sheetViews>
    <sheetView showGridLines="0" zoomScalePageLayoutView="0" workbookViewId="0" topLeftCell="A80">
      <selection activeCell="A87" sqref="A87"/>
    </sheetView>
  </sheetViews>
  <sheetFormatPr defaultColWidth="8.8515625" defaultRowHeight="12.75"/>
  <cols>
    <col min="1" max="1" width="27.140625" style="74" customWidth="1"/>
    <col min="2" max="4" width="9.00390625" style="80" bestFit="1" customWidth="1"/>
    <col min="5" max="5" width="8.8515625" style="74" customWidth="1"/>
    <col min="6" max="6" width="24.8515625" style="74" customWidth="1"/>
    <col min="7" max="16384" width="8.8515625" style="74" customWidth="1"/>
  </cols>
  <sheetData>
    <row r="1" spans="1:6" s="67" customFormat="1" ht="21">
      <c r="A1" s="67" t="s">
        <v>15</v>
      </c>
      <c r="B1" s="68"/>
      <c r="C1" s="69"/>
      <c r="E1" s="68"/>
      <c r="F1" s="70"/>
    </row>
    <row r="2" spans="1:6" s="71" customFormat="1" ht="12.75">
      <c r="A2" s="71" t="s">
        <v>16</v>
      </c>
      <c r="B2" s="72"/>
      <c r="C2" s="73"/>
      <c r="E2" s="72"/>
      <c r="F2" s="73"/>
    </row>
    <row r="4" spans="1:7" ht="12.75">
      <c r="A4" s="61"/>
      <c r="B4" s="48" t="s">
        <v>17</v>
      </c>
      <c r="C4" s="48" t="s">
        <v>18</v>
      </c>
      <c r="D4" s="48" t="s">
        <v>19</v>
      </c>
      <c r="F4" s="61" t="s">
        <v>20</v>
      </c>
      <c r="G4" s="57">
        <f>B20</f>
        <v>8911</v>
      </c>
    </row>
    <row r="5" spans="1:7" ht="12.75">
      <c r="A5" s="5" t="s">
        <v>21</v>
      </c>
      <c r="B5" s="53">
        <v>700</v>
      </c>
      <c r="C5" s="53">
        <v>700</v>
      </c>
      <c r="D5" s="44">
        <f>C5-B5</f>
        <v>0</v>
      </c>
      <c r="F5" s="211" t="s">
        <v>22</v>
      </c>
      <c r="G5" s="211"/>
    </row>
    <row r="6" spans="1:7" ht="12.75">
      <c r="A6" s="43" t="s">
        <v>23</v>
      </c>
      <c r="B6" s="54">
        <v>300</v>
      </c>
      <c r="C6" s="54">
        <v>300</v>
      </c>
      <c r="D6" s="45">
        <f aca="true" t="shared" si="0" ref="D6:D69">C6-B6</f>
        <v>0</v>
      </c>
      <c r="F6" s="211"/>
      <c r="G6" s="211"/>
    </row>
    <row r="7" spans="1:7" ht="12.75">
      <c r="A7" s="10" t="s">
        <v>0</v>
      </c>
      <c r="B7" s="46">
        <f>B6+B5</f>
        <v>1000</v>
      </c>
      <c r="C7" s="46">
        <f>C6+C5</f>
        <v>1000</v>
      </c>
      <c r="D7" s="46">
        <f t="shared" si="0"/>
        <v>0</v>
      </c>
      <c r="F7" s="212" t="s">
        <v>24</v>
      </c>
      <c r="G7" s="212"/>
    </row>
    <row r="8" spans="1:7" ht="12.75">
      <c r="A8" s="6" t="s">
        <v>25</v>
      </c>
      <c r="B8" s="55">
        <v>2000</v>
      </c>
      <c r="C8" s="55">
        <v>2000</v>
      </c>
      <c r="D8" s="47">
        <f t="shared" si="0"/>
        <v>0</v>
      </c>
      <c r="F8" s="61" t="s">
        <v>26</v>
      </c>
      <c r="G8" s="57">
        <f>B33</f>
        <v>2190</v>
      </c>
    </row>
    <row r="9" spans="1:7" ht="12.75">
      <c r="A9" s="6" t="s">
        <v>27</v>
      </c>
      <c r="B9" s="55">
        <v>1000</v>
      </c>
      <c r="C9" s="55">
        <v>1000</v>
      </c>
      <c r="D9" s="47">
        <f t="shared" si="0"/>
        <v>0</v>
      </c>
      <c r="F9" s="211" t="s">
        <v>28</v>
      </c>
      <c r="G9" s="211"/>
    </row>
    <row r="10" spans="1:7" ht="12.75">
      <c r="A10" s="6" t="s">
        <v>29</v>
      </c>
      <c r="B10" s="55">
        <v>100</v>
      </c>
      <c r="C10" s="55">
        <v>100</v>
      </c>
      <c r="D10" s="47">
        <f t="shared" si="0"/>
        <v>0</v>
      </c>
      <c r="F10" s="211"/>
      <c r="G10" s="211"/>
    </row>
    <row r="11" spans="1:7" ht="12.75">
      <c r="A11" s="6" t="s">
        <v>30</v>
      </c>
      <c r="B11" s="55">
        <v>100</v>
      </c>
      <c r="C11" s="55">
        <v>100</v>
      </c>
      <c r="D11" s="47">
        <f t="shared" si="0"/>
        <v>0</v>
      </c>
      <c r="F11" s="210" t="s">
        <v>31</v>
      </c>
      <c r="G11" s="210"/>
    </row>
    <row r="12" spans="1:7" ht="12.75">
      <c r="A12" s="6" t="s">
        <v>32</v>
      </c>
      <c r="B12" s="55">
        <v>100</v>
      </c>
      <c r="C12" s="55">
        <v>100</v>
      </c>
      <c r="D12" s="47">
        <f t="shared" si="0"/>
        <v>0</v>
      </c>
      <c r="F12" s="61" t="s">
        <v>33</v>
      </c>
      <c r="G12" s="57">
        <f>G4-G8</f>
        <v>6721</v>
      </c>
    </row>
    <row r="13" spans="1:7" ht="12.75">
      <c r="A13" s="10" t="s">
        <v>1</v>
      </c>
      <c r="B13" s="46">
        <f>SUM(B8:B12)</f>
        <v>3300</v>
      </c>
      <c r="C13" s="46">
        <f>SUM(C8:C12)</f>
        <v>3300</v>
      </c>
      <c r="D13" s="46">
        <f t="shared" si="0"/>
        <v>0</v>
      </c>
      <c r="F13" s="211" t="s">
        <v>34</v>
      </c>
      <c r="G13" s="211"/>
    </row>
    <row r="14" spans="1:7" ht="12.75">
      <c r="A14" s="6" t="s">
        <v>35</v>
      </c>
      <c r="B14" s="55">
        <v>1200</v>
      </c>
      <c r="C14" s="55">
        <v>1200</v>
      </c>
      <c r="D14" s="47">
        <f t="shared" si="0"/>
        <v>0</v>
      </c>
      <c r="F14" s="211"/>
      <c r="G14" s="211"/>
    </row>
    <row r="15" spans="1:7" ht="12.75">
      <c r="A15" s="6" t="s">
        <v>36</v>
      </c>
      <c r="B15" s="55">
        <v>1100</v>
      </c>
      <c r="C15" s="55">
        <v>1100</v>
      </c>
      <c r="D15" s="47">
        <f t="shared" si="0"/>
        <v>0</v>
      </c>
      <c r="F15" s="210" t="s">
        <v>24</v>
      </c>
      <c r="G15" s="210"/>
    </row>
    <row r="16" spans="1:7" ht="12.75">
      <c r="A16" s="6" t="s">
        <v>37</v>
      </c>
      <c r="B16" s="55">
        <v>111</v>
      </c>
      <c r="C16" s="55">
        <v>111</v>
      </c>
      <c r="D16" s="47">
        <f t="shared" si="0"/>
        <v>0</v>
      </c>
      <c r="F16" s="61" t="s">
        <v>38</v>
      </c>
      <c r="G16" s="57">
        <f>B112+B115+B116+B117</f>
        <v>7125</v>
      </c>
    </row>
    <row r="17" spans="1:7" ht="12.75">
      <c r="A17" s="6" t="s">
        <v>39</v>
      </c>
      <c r="B17" s="55">
        <v>1200</v>
      </c>
      <c r="C17" s="55">
        <v>1200</v>
      </c>
      <c r="D17" s="47">
        <f t="shared" si="0"/>
        <v>0</v>
      </c>
      <c r="F17" s="211" t="s">
        <v>40</v>
      </c>
      <c r="G17" s="211"/>
    </row>
    <row r="18" spans="1:7" ht="12.75">
      <c r="A18" s="6" t="s">
        <v>41</v>
      </c>
      <c r="B18" s="55">
        <v>1000</v>
      </c>
      <c r="C18" s="55">
        <v>1000</v>
      </c>
      <c r="D18" s="47">
        <f t="shared" si="0"/>
        <v>0</v>
      </c>
      <c r="F18" s="211"/>
      <c r="G18" s="211"/>
    </row>
    <row r="19" spans="1:7" ht="12.75">
      <c r="A19" s="10" t="s">
        <v>2</v>
      </c>
      <c r="B19" s="46">
        <f>SUM(B14:B18)</f>
        <v>4611</v>
      </c>
      <c r="C19" s="46">
        <f>SUM(C14:C18)</f>
        <v>4611</v>
      </c>
      <c r="D19" s="46">
        <f t="shared" si="0"/>
        <v>0</v>
      </c>
      <c r="F19" s="210" t="s">
        <v>31</v>
      </c>
      <c r="G19" s="210"/>
    </row>
    <row r="20" spans="1:7" ht="12.75">
      <c r="A20" s="7" t="s">
        <v>3</v>
      </c>
      <c r="B20" s="48">
        <f>SUM(B19,B13,B7)</f>
        <v>8911</v>
      </c>
      <c r="C20" s="48">
        <f>SUM(C19,C13,C7)</f>
        <v>8911</v>
      </c>
      <c r="D20" s="48">
        <f t="shared" si="0"/>
        <v>0</v>
      </c>
      <c r="F20" s="61" t="s">
        <v>42</v>
      </c>
      <c r="G20" s="57">
        <f>G12-G16</f>
        <v>-404</v>
      </c>
    </row>
    <row r="21" spans="1:7" ht="12.75">
      <c r="A21" s="5" t="s">
        <v>43</v>
      </c>
      <c r="B21" s="49">
        <v>1300</v>
      </c>
      <c r="C21" s="49">
        <v>1300</v>
      </c>
      <c r="D21" s="56">
        <f t="shared" si="0"/>
        <v>0</v>
      </c>
      <c r="F21" s="211" t="s">
        <v>44</v>
      </c>
      <c r="G21" s="211"/>
    </row>
    <row r="22" spans="1:7" ht="12.75">
      <c r="A22" s="6" t="s">
        <v>45</v>
      </c>
      <c r="B22" s="49">
        <v>300</v>
      </c>
      <c r="C22" s="49">
        <v>300</v>
      </c>
      <c r="D22" s="56">
        <f t="shared" si="0"/>
        <v>0</v>
      </c>
      <c r="F22" s="211"/>
      <c r="G22" s="211"/>
    </row>
    <row r="23" spans="1:7" ht="12.75">
      <c r="A23" s="10" t="s">
        <v>4</v>
      </c>
      <c r="B23" s="50">
        <f>B22+B21</f>
        <v>1600</v>
      </c>
      <c r="C23" s="50">
        <f>C22+C21</f>
        <v>1600</v>
      </c>
      <c r="D23" s="50">
        <f t="shared" si="0"/>
        <v>0</v>
      </c>
      <c r="F23" s="210"/>
      <c r="G23" s="210"/>
    </row>
    <row r="24" spans="1:4" ht="12.75">
      <c r="A24" s="6" t="s">
        <v>46</v>
      </c>
      <c r="B24" s="49">
        <v>100</v>
      </c>
      <c r="C24" s="49">
        <v>100</v>
      </c>
      <c r="D24" s="56">
        <f t="shared" si="0"/>
        <v>0</v>
      </c>
    </row>
    <row r="25" spans="1:7" ht="12.75">
      <c r="A25" s="6" t="s">
        <v>47</v>
      </c>
      <c r="B25" s="49">
        <v>70</v>
      </c>
      <c r="C25" s="49">
        <v>70</v>
      </c>
      <c r="D25" s="56">
        <f t="shared" si="0"/>
        <v>0</v>
      </c>
      <c r="F25" s="211"/>
      <c r="G25" s="211"/>
    </row>
    <row r="26" spans="1:7" ht="12.75">
      <c r="A26" s="6" t="s">
        <v>48</v>
      </c>
      <c r="B26" s="49">
        <v>150</v>
      </c>
      <c r="C26" s="49">
        <v>150</v>
      </c>
      <c r="D26" s="56">
        <f t="shared" si="0"/>
        <v>0</v>
      </c>
      <c r="F26" s="211"/>
      <c r="G26" s="211"/>
    </row>
    <row r="27" spans="1:4" ht="12.75">
      <c r="A27" s="6" t="s">
        <v>49</v>
      </c>
      <c r="B27" s="49">
        <v>150</v>
      </c>
      <c r="C27" s="49">
        <v>150</v>
      </c>
      <c r="D27" s="56">
        <f t="shared" si="0"/>
        <v>0</v>
      </c>
    </row>
    <row r="28" spans="1:4" ht="12.75">
      <c r="A28" s="6" t="s">
        <v>50</v>
      </c>
      <c r="B28" s="49">
        <v>50</v>
      </c>
      <c r="C28" s="49">
        <v>50</v>
      </c>
      <c r="D28" s="56">
        <f t="shared" si="0"/>
        <v>0</v>
      </c>
    </row>
    <row r="29" spans="1:4" ht="12.75">
      <c r="A29" s="10" t="s">
        <v>5</v>
      </c>
      <c r="B29" s="50">
        <f>SUM(B24:B28)</f>
        <v>520</v>
      </c>
      <c r="C29" s="50">
        <f>SUM(C24:C28)</f>
        <v>520</v>
      </c>
      <c r="D29" s="50">
        <f t="shared" si="0"/>
        <v>0</v>
      </c>
    </row>
    <row r="30" spans="1:4" ht="12.75">
      <c r="A30" s="6" t="s">
        <v>51</v>
      </c>
      <c r="B30" s="49">
        <v>20</v>
      </c>
      <c r="C30" s="49">
        <v>20</v>
      </c>
      <c r="D30" s="56">
        <f t="shared" si="0"/>
        <v>0</v>
      </c>
    </row>
    <row r="31" spans="1:4" ht="12.75">
      <c r="A31" s="6" t="s">
        <v>52</v>
      </c>
      <c r="B31" s="49">
        <v>50</v>
      </c>
      <c r="C31" s="49">
        <v>50</v>
      </c>
      <c r="D31" s="56">
        <f t="shared" si="0"/>
        <v>0</v>
      </c>
    </row>
    <row r="32" spans="1:4" ht="12.75">
      <c r="A32" s="10" t="s">
        <v>6</v>
      </c>
      <c r="B32" s="50">
        <f>B31+B30</f>
        <v>70</v>
      </c>
      <c r="C32" s="50">
        <f>C31+C30</f>
        <v>70</v>
      </c>
      <c r="D32" s="50">
        <f t="shared" si="0"/>
        <v>0</v>
      </c>
    </row>
    <row r="33" spans="1:4" ht="12.75">
      <c r="A33" s="8" t="s">
        <v>7</v>
      </c>
      <c r="B33" s="51">
        <f>SUM(B32,B29,B23)</f>
        <v>2190</v>
      </c>
      <c r="C33" s="51">
        <f>SUM(C32,C29,C23)</f>
        <v>2190</v>
      </c>
      <c r="D33" s="51">
        <f t="shared" si="0"/>
        <v>0</v>
      </c>
    </row>
    <row r="34" spans="1:4" ht="12.75">
      <c r="A34" s="8" t="s">
        <v>8</v>
      </c>
      <c r="B34" s="48">
        <f>B20-B33</f>
        <v>6721</v>
      </c>
      <c r="C34" s="48">
        <f>C20-C33</f>
        <v>6721</v>
      </c>
      <c r="D34" s="48">
        <f t="shared" si="0"/>
        <v>0</v>
      </c>
    </row>
    <row r="35" spans="1:4" ht="12.75">
      <c r="A35" s="5" t="s">
        <v>53</v>
      </c>
      <c r="B35" s="49">
        <v>100</v>
      </c>
      <c r="C35" s="49">
        <v>100</v>
      </c>
      <c r="D35" s="56">
        <f t="shared" si="0"/>
        <v>0</v>
      </c>
    </row>
    <row r="36" spans="1:4" ht="12.75">
      <c r="A36" s="6" t="s">
        <v>54</v>
      </c>
      <c r="B36" s="49">
        <v>100</v>
      </c>
      <c r="C36" s="49">
        <v>100</v>
      </c>
      <c r="D36" s="56">
        <f t="shared" si="0"/>
        <v>0</v>
      </c>
    </row>
    <row r="37" spans="1:4" ht="12.75">
      <c r="A37" s="6" t="s">
        <v>55</v>
      </c>
      <c r="B37" s="49">
        <v>100</v>
      </c>
      <c r="C37" s="49">
        <v>100</v>
      </c>
      <c r="D37" s="56">
        <f t="shared" si="0"/>
        <v>0</v>
      </c>
    </row>
    <row r="38" spans="1:4" ht="12.75">
      <c r="A38" s="6" t="s">
        <v>56</v>
      </c>
      <c r="B38" s="49">
        <v>150</v>
      </c>
      <c r="C38" s="49">
        <v>150</v>
      </c>
      <c r="D38" s="56">
        <f t="shared" si="0"/>
        <v>0</v>
      </c>
    </row>
    <row r="39" spans="1:4" ht="12.75">
      <c r="A39" s="6" t="s">
        <v>57</v>
      </c>
      <c r="B39" s="49">
        <v>400</v>
      </c>
      <c r="C39" s="49">
        <v>400</v>
      </c>
      <c r="D39" s="56">
        <f t="shared" si="0"/>
        <v>0</v>
      </c>
    </row>
    <row r="40" spans="1:4" ht="12.75">
      <c r="A40" s="10" t="s">
        <v>58</v>
      </c>
      <c r="B40" s="50">
        <f>SUM(B35:B39)</f>
        <v>850</v>
      </c>
      <c r="C40" s="50">
        <f>SUM(C35:C39)</f>
        <v>850</v>
      </c>
      <c r="D40" s="50">
        <f t="shared" si="0"/>
        <v>0</v>
      </c>
    </row>
    <row r="41" spans="1:4" ht="12.75">
      <c r="A41" s="6" t="s">
        <v>59</v>
      </c>
      <c r="B41" s="49">
        <v>100</v>
      </c>
      <c r="C41" s="49">
        <v>100</v>
      </c>
      <c r="D41" s="56">
        <f t="shared" si="0"/>
        <v>0</v>
      </c>
    </row>
    <row r="42" spans="1:4" ht="12.75">
      <c r="A42" s="6" t="s">
        <v>60</v>
      </c>
      <c r="B42" s="49">
        <v>200</v>
      </c>
      <c r="C42" s="49">
        <v>200</v>
      </c>
      <c r="D42" s="56">
        <f t="shared" si="0"/>
        <v>0</v>
      </c>
    </row>
    <row r="43" spans="1:4" ht="12.75">
      <c r="A43" s="6" t="s">
        <v>61</v>
      </c>
      <c r="B43" s="49"/>
      <c r="C43" s="49"/>
      <c r="D43" s="56">
        <f t="shared" si="0"/>
        <v>0</v>
      </c>
    </row>
    <row r="44" spans="1:4" ht="12.75">
      <c r="A44" s="6" t="s">
        <v>62</v>
      </c>
      <c r="B44" s="49">
        <v>100</v>
      </c>
      <c r="C44" s="49">
        <v>100</v>
      </c>
      <c r="D44" s="56">
        <f t="shared" si="0"/>
        <v>0</v>
      </c>
    </row>
    <row r="45" spans="1:4" ht="12.75">
      <c r="A45" s="6" t="s">
        <v>63</v>
      </c>
      <c r="B45" s="49">
        <v>200</v>
      </c>
      <c r="C45" s="49">
        <v>200</v>
      </c>
      <c r="D45" s="56">
        <f t="shared" si="0"/>
        <v>0</v>
      </c>
    </row>
    <row r="46" spans="1:4" ht="12.75">
      <c r="A46" s="6" t="s">
        <v>64</v>
      </c>
      <c r="B46" s="49"/>
      <c r="C46" s="49"/>
      <c r="D46" s="56">
        <f t="shared" si="0"/>
        <v>0</v>
      </c>
    </row>
    <row r="47" spans="1:4" ht="12.75">
      <c r="A47" s="6" t="s">
        <v>65</v>
      </c>
      <c r="B47" s="49">
        <v>100</v>
      </c>
      <c r="C47" s="49">
        <v>100</v>
      </c>
      <c r="D47" s="56">
        <f t="shared" si="0"/>
        <v>0</v>
      </c>
    </row>
    <row r="48" spans="1:4" ht="12.75">
      <c r="A48" s="6" t="s">
        <v>66</v>
      </c>
      <c r="B48" s="49">
        <v>200</v>
      </c>
      <c r="C48" s="49">
        <v>200</v>
      </c>
      <c r="D48" s="56">
        <f t="shared" si="0"/>
        <v>0</v>
      </c>
    </row>
    <row r="49" spans="1:4" ht="12.75">
      <c r="A49" s="6" t="s">
        <v>67</v>
      </c>
      <c r="B49" s="49"/>
      <c r="C49" s="49"/>
      <c r="D49" s="56">
        <f t="shared" si="0"/>
        <v>0</v>
      </c>
    </row>
    <row r="50" spans="1:4" ht="12.75">
      <c r="A50" s="6" t="s">
        <v>68</v>
      </c>
      <c r="B50" s="49">
        <v>100</v>
      </c>
      <c r="C50" s="49">
        <v>100</v>
      </c>
      <c r="D50" s="56">
        <f t="shared" si="0"/>
        <v>0</v>
      </c>
    </row>
    <row r="51" spans="1:4" ht="12.75">
      <c r="A51" s="6" t="s">
        <v>69</v>
      </c>
      <c r="B51" s="49">
        <v>200</v>
      </c>
      <c r="C51" s="49">
        <v>200</v>
      </c>
      <c r="D51" s="56">
        <f t="shared" si="0"/>
        <v>0</v>
      </c>
    </row>
    <row r="52" spans="1:4" ht="12.75">
      <c r="A52" s="6" t="s">
        <v>70</v>
      </c>
      <c r="B52" s="49"/>
      <c r="C52" s="49"/>
      <c r="D52" s="56">
        <f t="shared" si="0"/>
        <v>0</v>
      </c>
    </row>
    <row r="53" spans="1:4" ht="12.75">
      <c r="A53" s="6" t="s">
        <v>71</v>
      </c>
      <c r="B53" s="49">
        <v>100</v>
      </c>
      <c r="C53" s="49">
        <v>100</v>
      </c>
      <c r="D53" s="56">
        <f t="shared" si="0"/>
        <v>0</v>
      </c>
    </row>
    <row r="54" spans="1:4" ht="12.75">
      <c r="A54" s="6" t="s">
        <v>72</v>
      </c>
      <c r="B54" s="49">
        <v>200</v>
      </c>
      <c r="C54" s="49">
        <v>200</v>
      </c>
      <c r="D54" s="56">
        <f t="shared" si="0"/>
        <v>0</v>
      </c>
    </row>
    <row r="55" spans="1:4" ht="12.75">
      <c r="A55" s="6" t="s">
        <v>73</v>
      </c>
      <c r="B55" s="49"/>
      <c r="C55" s="49"/>
      <c r="D55" s="56">
        <f t="shared" si="0"/>
        <v>0</v>
      </c>
    </row>
    <row r="56" spans="1:4" ht="12.75">
      <c r="A56" s="6" t="s">
        <v>74</v>
      </c>
      <c r="B56" s="49">
        <v>100</v>
      </c>
      <c r="C56" s="49">
        <v>100</v>
      </c>
      <c r="D56" s="56">
        <f t="shared" si="0"/>
        <v>0</v>
      </c>
    </row>
    <row r="57" spans="1:4" ht="12.75">
      <c r="A57" s="6" t="s">
        <v>75</v>
      </c>
      <c r="B57" s="49">
        <v>200</v>
      </c>
      <c r="C57" s="49">
        <v>200</v>
      </c>
      <c r="D57" s="56">
        <f t="shared" si="0"/>
        <v>0</v>
      </c>
    </row>
    <row r="58" spans="1:4" ht="12.75">
      <c r="A58" s="6" t="s">
        <v>76</v>
      </c>
      <c r="B58" s="49"/>
      <c r="C58" s="49"/>
      <c r="D58" s="56">
        <f t="shared" si="0"/>
        <v>0</v>
      </c>
    </row>
    <row r="59" spans="1:4" ht="12.75">
      <c r="A59" s="6" t="s">
        <v>77</v>
      </c>
      <c r="B59" s="49">
        <v>100</v>
      </c>
      <c r="C59" s="49">
        <v>100</v>
      </c>
      <c r="D59" s="56">
        <f t="shared" si="0"/>
        <v>0</v>
      </c>
    </row>
    <row r="60" spans="1:4" ht="12.75">
      <c r="A60" s="6" t="s">
        <v>78</v>
      </c>
      <c r="B60" s="49">
        <v>200</v>
      </c>
      <c r="C60" s="49">
        <v>200</v>
      </c>
      <c r="D60" s="56">
        <f t="shared" si="0"/>
        <v>0</v>
      </c>
    </row>
    <row r="61" spans="1:4" ht="12.75">
      <c r="A61" s="6" t="s">
        <v>79</v>
      </c>
      <c r="B61" s="49"/>
      <c r="C61" s="49"/>
      <c r="D61" s="56">
        <f t="shared" si="0"/>
        <v>0</v>
      </c>
    </row>
    <row r="62" spans="1:4" ht="12.75">
      <c r="A62" s="10" t="s">
        <v>80</v>
      </c>
      <c r="B62" s="50">
        <f>SUM(B41:B61)</f>
        <v>2100</v>
      </c>
      <c r="C62" s="50">
        <f>SUM(C41:C61)</f>
        <v>2100</v>
      </c>
      <c r="D62" s="50">
        <f t="shared" si="0"/>
        <v>0</v>
      </c>
    </row>
    <row r="63" spans="1:4" ht="12.75">
      <c r="A63" s="12" t="s">
        <v>81</v>
      </c>
      <c r="B63" s="49">
        <v>100</v>
      </c>
      <c r="C63" s="49">
        <v>100</v>
      </c>
      <c r="D63" s="56">
        <f t="shared" si="0"/>
        <v>0</v>
      </c>
    </row>
    <row r="64" spans="1:4" ht="12.75">
      <c r="A64" s="12" t="s">
        <v>82</v>
      </c>
      <c r="B64" s="49">
        <v>100</v>
      </c>
      <c r="C64" s="49">
        <v>100</v>
      </c>
      <c r="D64" s="56">
        <f>C64-B64</f>
        <v>0</v>
      </c>
    </row>
    <row r="65" spans="1:4" ht="12.75">
      <c r="A65" s="12" t="s">
        <v>83</v>
      </c>
      <c r="B65" s="49">
        <v>100</v>
      </c>
      <c r="C65" s="49">
        <v>100</v>
      </c>
      <c r="D65" s="56">
        <f t="shared" si="0"/>
        <v>0</v>
      </c>
    </row>
    <row r="66" spans="1:4" ht="12.75">
      <c r="A66" s="12" t="s">
        <v>84</v>
      </c>
      <c r="B66" s="49">
        <v>30</v>
      </c>
      <c r="C66" s="49">
        <v>30</v>
      </c>
      <c r="D66" s="56">
        <f t="shared" si="0"/>
        <v>0</v>
      </c>
    </row>
    <row r="67" spans="1:4" ht="12.75">
      <c r="A67" s="12" t="s">
        <v>85</v>
      </c>
      <c r="B67" s="49">
        <v>300</v>
      </c>
      <c r="C67" s="49">
        <v>300</v>
      </c>
      <c r="D67" s="56">
        <f t="shared" si="0"/>
        <v>0</v>
      </c>
    </row>
    <row r="68" spans="1:4" ht="12.75">
      <c r="A68" s="10" t="s">
        <v>86</v>
      </c>
      <c r="B68" s="50">
        <f>SUM(B63:B67)</f>
        <v>630</v>
      </c>
      <c r="C68" s="50">
        <f>SUM(C63:C67)</f>
        <v>630</v>
      </c>
      <c r="D68" s="50">
        <f t="shared" si="0"/>
        <v>0</v>
      </c>
    </row>
    <row r="69" spans="1:4" ht="12.75">
      <c r="A69" s="41" t="s">
        <v>9</v>
      </c>
      <c r="B69" s="52">
        <f>SUM(B68,B62,B40)</f>
        <v>3580</v>
      </c>
      <c r="C69" s="52">
        <f>SUM(C68,C62,C40)</f>
        <v>3580</v>
      </c>
      <c r="D69" s="52">
        <f t="shared" si="0"/>
        <v>0</v>
      </c>
    </row>
    <row r="70" spans="1:4" ht="12.75">
      <c r="A70" s="16" t="s">
        <v>87</v>
      </c>
      <c r="B70" s="49">
        <v>100</v>
      </c>
      <c r="C70" s="49">
        <v>100</v>
      </c>
      <c r="D70" s="56">
        <f aca="true" t="shared" si="1" ref="D70:D112">C70-B70</f>
        <v>0</v>
      </c>
    </row>
    <row r="71" spans="1:4" ht="12.75">
      <c r="A71" s="14" t="s">
        <v>88</v>
      </c>
      <c r="B71" s="49">
        <v>70</v>
      </c>
      <c r="C71" s="49">
        <v>70</v>
      </c>
      <c r="D71" s="56">
        <f t="shared" si="1"/>
        <v>0</v>
      </c>
    </row>
    <row r="72" spans="1:4" ht="12.75">
      <c r="A72" s="15" t="s">
        <v>89</v>
      </c>
      <c r="B72" s="49">
        <v>80</v>
      </c>
      <c r="C72" s="49">
        <v>80</v>
      </c>
      <c r="D72" s="56">
        <f t="shared" si="1"/>
        <v>0</v>
      </c>
    </row>
    <row r="73" spans="1:4" ht="12.75">
      <c r="A73" s="16" t="s">
        <v>90</v>
      </c>
      <c r="B73" s="49">
        <v>20</v>
      </c>
      <c r="C73" s="49">
        <v>20</v>
      </c>
      <c r="D73" s="56">
        <f t="shared" si="1"/>
        <v>0</v>
      </c>
    </row>
    <row r="74" spans="1:4" ht="12.75">
      <c r="A74" s="16" t="s">
        <v>91</v>
      </c>
      <c r="B74" s="49">
        <v>20</v>
      </c>
      <c r="C74" s="49">
        <v>20</v>
      </c>
      <c r="D74" s="56">
        <f t="shared" si="1"/>
        <v>0</v>
      </c>
    </row>
    <row r="75" spans="1:4" ht="12.75">
      <c r="A75" s="16" t="s">
        <v>92</v>
      </c>
      <c r="B75" s="49">
        <v>20</v>
      </c>
      <c r="C75" s="49">
        <v>20</v>
      </c>
      <c r="D75" s="56">
        <f t="shared" si="1"/>
        <v>0</v>
      </c>
    </row>
    <row r="76" spans="1:4" ht="12.75">
      <c r="A76" s="16" t="s">
        <v>93</v>
      </c>
      <c r="B76" s="49">
        <v>10</v>
      </c>
      <c r="C76" s="49">
        <v>10</v>
      </c>
      <c r="D76" s="56">
        <f t="shared" si="1"/>
        <v>0</v>
      </c>
    </row>
    <row r="77" spans="1:4" ht="12.75">
      <c r="A77" s="17" t="s">
        <v>10</v>
      </c>
      <c r="B77" s="52">
        <f>SUM(B70:B76)</f>
        <v>320</v>
      </c>
      <c r="C77" s="52">
        <f>SUM(C70:C76)</f>
        <v>320</v>
      </c>
      <c r="D77" s="52">
        <f t="shared" si="1"/>
        <v>0</v>
      </c>
    </row>
    <row r="78" spans="1:4" ht="12.75">
      <c r="A78" s="13" t="s">
        <v>94</v>
      </c>
      <c r="B78" s="49">
        <v>100</v>
      </c>
      <c r="C78" s="49">
        <v>100</v>
      </c>
      <c r="D78" s="56">
        <f t="shared" si="1"/>
        <v>0</v>
      </c>
    </row>
    <row r="79" spans="1:4" ht="12.75">
      <c r="A79" s="16" t="s">
        <v>95</v>
      </c>
      <c r="B79" s="49">
        <v>70</v>
      </c>
      <c r="C79" s="49">
        <v>70</v>
      </c>
      <c r="D79" s="56">
        <f t="shared" si="1"/>
        <v>0</v>
      </c>
    </row>
    <row r="80" spans="1:4" ht="12.75">
      <c r="A80" s="16" t="s">
        <v>96</v>
      </c>
      <c r="B80" s="49">
        <v>80</v>
      </c>
      <c r="C80" s="49">
        <v>80</v>
      </c>
      <c r="D80" s="56">
        <f t="shared" si="1"/>
        <v>0</v>
      </c>
    </row>
    <row r="81" spans="1:4" ht="12.75">
      <c r="A81" s="10" t="s">
        <v>97</v>
      </c>
      <c r="B81" s="50">
        <f>SUM(B78:B80)</f>
        <v>250</v>
      </c>
      <c r="C81" s="50">
        <f>SUM(C78:C80)</f>
        <v>250</v>
      </c>
      <c r="D81" s="50">
        <f t="shared" si="1"/>
        <v>0</v>
      </c>
    </row>
    <row r="82" spans="1:4" ht="12.75">
      <c r="A82" s="36" t="s">
        <v>98</v>
      </c>
      <c r="B82" s="49">
        <v>20</v>
      </c>
      <c r="C82" s="49">
        <v>20</v>
      </c>
      <c r="D82" s="56">
        <f t="shared" si="1"/>
        <v>0</v>
      </c>
    </row>
    <row r="83" spans="1:4" ht="12.75">
      <c r="A83" s="36" t="s">
        <v>99</v>
      </c>
      <c r="B83" s="49">
        <v>20</v>
      </c>
      <c r="C83" s="49">
        <v>20</v>
      </c>
      <c r="D83" s="56">
        <f t="shared" si="1"/>
        <v>0</v>
      </c>
    </row>
    <row r="84" spans="1:4" ht="12.75">
      <c r="A84" s="10" t="s">
        <v>100</v>
      </c>
      <c r="B84" s="50">
        <f>B83+B82</f>
        <v>40</v>
      </c>
      <c r="C84" s="50">
        <f>C83+C82</f>
        <v>40</v>
      </c>
      <c r="D84" s="50">
        <f t="shared" si="1"/>
        <v>0</v>
      </c>
    </row>
    <row r="85" spans="1:4" ht="12.75">
      <c r="A85" s="16" t="s">
        <v>101</v>
      </c>
      <c r="B85" s="49">
        <v>20</v>
      </c>
      <c r="C85" s="49">
        <v>20</v>
      </c>
      <c r="D85" s="56">
        <f t="shared" si="1"/>
        <v>0</v>
      </c>
    </row>
    <row r="86" spans="1:4" ht="12.75">
      <c r="A86" s="16" t="s">
        <v>102</v>
      </c>
      <c r="B86" s="49">
        <v>20</v>
      </c>
      <c r="C86" s="49">
        <v>20</v>
      </c>
      <c r="D86" s="56">
        <f t="shared" si="1"/>
        <v>0</v>
      </c>
    </row>
    <row r="87" spans="1:4" ht="12.75">
      <c r="A87" s="10" t="s">
        <v>103</v>
      </c>
      <c r="B87" s="50">
        <f>B86+B85</f>
        <v>40</v>
      </c>
      <c r="C87" s="50">
        <f>C86+C85</f>
        <v>40</v>
      </c>
      <c r="D87" s="50">
        <f t="shared" si="1"/>
        <v>0</v>
      </c>
    </row>
    <row r="88" spans="1:4" ht="12.75">
      <c r="A88" s="14" t="s">
        <v>104</v>
      </c>
      <c r="B88" s="49">
        <v>70</v>
      </c>
      <c r="C88" s="49">
        <v>70</v>
      </c>
      <c r="D88" s="56">
        <f t="shared" si="1"/>
        <v>0</v>
      </c>
    </row>
    <row r="89" spans="1:4" ht="12.75">
      <c r="A89" s="14" t="s">
        <v>105</v>
      </c>
      <c r="B89" s="49">
        <v>80</v>
      </c>
      <c r="C89" s="49">
        <v>80</v>
      </c>
      <c r="D89" s="56">
        <f t="shared" si="1"/>
        <v>0</v>
      </c>
    </row>
    <row r="90" spans="1:4" ht="12.75">
      <c r="A90" s="14" t="s">
        <v>106</v>
      </c>
      <c r="B90" s="49">
        <v>20</v>
      </c>
      <c r="C90" s="49">
        <v>20</v>
      </c>
      <c r="D90" s="56">
        <f t="shared" si="1"/>
        <v>0</v>
      </c>
    </row>
    <row r="91" spans="1:4" ht="12.75">
      <c r="A91" s="16" t="s">
        <v>107</v>
      </c>
      <c r="B91" s="49">
        <v>20</v>
      </c>
      <c r="C91" s="49">
        <v>20</v>
      </c>
      <c r="D91" s="56">
        <f t="shared" si="1"/>
        <v>0</v>
      </c>
    </row>
    <row r="92" spans="1:4" ht="12.75">
      <c r="A92" s="16" t="s">
        <v>108</v>
      </c>
      <c r="B92" s="49">
        <v>20</v>
      </c>
      <c r="C92" s="49">
        <v>20</v>
      </c>
      <c r="D92" s="56">
        <f t="shared" si="1"/>
        <v>0</v>
      </c>
    </row>
    <row r="93" spans="1:4" ht="12.75">
      <c r="A93" s="16" t="s">
        <v>109</v>
      </c>
      <c r="B93" s="49">
        <v>30</v>
      </c>
      <c r="C93" s="49">
        <v>30</v>
      </c>
      <c r="D93" s="56">
        <f t="shared" si="1"/>
        <v>0</v>
      </c>
    </row>
    <row r="94" spans="1:4" ht="12.75">
      <c r="A94" s="16" t="s">
        <v>110</v>
      </c>
      <c r="B94" s="49">
        <v>50</v>
      </c>
      <c r="C94" s="49">
        <v>50</v>
      </c>
      <c r="D94" s="56">
        <f t="shared" si="1"/>
        <v>0</v>
      </c>
    </row>
    <row r="95" spans="1:4" ht="12.75">
      <c r="A95" s="10" t="s">
        <v>111</v>
      </c>
      <c r="B95" s="50">
        <f>SUM(B88:B94)</f>
        <v>290</v>
      </c>
      <c r="C95" s="50">
        <f>SUM(C88:C94)</f>
        <v>290</v>
      </c>
      <c r="D95" s="50">
        <f t="shared" si="1"/>
        <v>0</v>
      </c>
    </row>
    <row r="96" spans="1:4" ht="12.75">
      <c r="A96" s="16" t="s">
        <v>112</v>
      </c>
      <c r="B96" s="49">
        <v>100</v>
      </c>
      <c r="C96" s="49">
        <v>100</v>
      </c>
      <c r="D96" s="56">
        <f t="shared" si="1"/>
        <v>0</v>
      </c>
    </row>
    <row r="97" spans="1:4" ht="12.75">
      <c r="A97" s="16" t="s">
        <v>113</v>
      </c>
      <c r="B97" s="49">
        <v>70</v>
      </c>
      <c r="C97" s="49">
        <v>70</v>
      </c>
      <c r="D97" s="56">
        <f t="shared" si="1"/>
        <v>0</v>
      </c>
    </row>
    <row r="98" spans="1:4" ht="12.75">
      <c r="A98" s="16" t="s">
        <v>114</v>
      </c>
      <c r="B98" s="49">
        <v>80</v>
      </c>
      <c r="C98" s="49">
        <v>80</v>
      </c>
      <c r="D98" s="56">
        <f t="shared" si="1"/>
        <v>0</v>
      </c>
    </row>
    <row r="99" spans="1:4" ht="12.75">
      <c r="A99" s="16" t="s">
        <v>115</v>
      </c>
      <c r="B99" s="49">
        <v>20</v>
      </c>
      <c r="C99" s="49">
        <v>20</v>
      </c>
      <c r="D99" s="56">
        <f t="shared" si="1"/>
        <v>0</v>
      </c>
    </row>
    <row r="100" spans="1:4" ht="12.75">
      <c r="A100" s="14" t="s">
        <v>116</v>
      </c>
      <c r="B100" s="49">
        <v>400</v>
      </c>
      <c r="C100" s="49">
        <v>400</v>
      </c>
      <c r="D100" s="56">
        <f t="shared" si="1"/>
        <v>0</v>
      </c>
    </row>
    <row r="101" spans="1:4" ht="12.75">
      <c r="A101" s="16" t="s">
        <v>117</v>
      </c>
      <c r="B101" s="49">
        <v>300</v>
      </c>
      <c r="C101" s="49">
        <v>300</v>
      </c>
      <c r="D101" s="56">
        <f t="shared" si="1"/>
        <v>0</v>
      </c>
    </row>
    <row r="102" spans="1:4" ht="12.75">
      <c r="A102" s="16" t="s">
        <v>118</v>
      </c>
      <c r="B102" s="49">
        <v>200</v>
      </c>
      <c r="C102" s="49">
        <v>200</v>
      </c>
      <c r="D102" s="56">
        <f t="shared" si="1"/>
        <v>0</v>
      </c>
    </row>
    <row r="103" spans="1:4" ht="12.75">
      <c r="A103" s="16" t="s">
        <v>119</v>
      </c>
      <c r="B103" s="49">
        <v>200</v>
      </c>
      <c r="C103" s="49">
        <v>200</v>
      </c>
      <c r="D103" s="56">
        <f t="shared" si="1"/>
        <v>0</v>
      </c>
    </row>
    <row r="104" spans="1:4" ht="12.75">
      <c r="A104" s="16" t="s">
        <v>120</v>
      </c>
      <c r="B104" s="49">
        <v>100</v>
      </c>
      <c r="C104" s="49">
        <v>100</v>
      </c>
      <c r="D104" s="56">
        <f t="shared" si="1"/>
        <v>0</v>
      </c>
    </row>
    <row r="105" spans="1:4" ht="12.75">
      <c r="A105" s="16" t="s">
        <v>121</v>
      </c>
      <c r="B105" s="49">
        <v>120</v>
      </c>
      <c r="C105" s="49">
        <v>120</v>
      </c>
      <c r="D105" s="56">
        <f t="shared" si="1"/>
        <v>0</v>
      </c>
    </row>
    <row r="106" spans="1:4" ht="12.75">
      <c r="A106" s="14" t="s">
        <v>122</v>
      </c>
      <c r="B106" s="49">
        <v>70</v>
      </c>
      <c r="C106" s="49">
        <v>70</v>
      </c>
      <c r="D106" s="56">
        <f t="shared" si="1"/>
        <v>0</v>
      </c>
    </row>
    <row r="107" spans="1:4" ht="12.75">
      <c r="A107" s="14" t="s">
        <v>123</v>
      </c>
      <c r="B107" s="49">
        <v>20</v>
      </c>
      <c r="C107" s="49">
        <v>20</v>
      </c>
      <c r="D107" s="56">
        <f t="shared" si="1"/>
        <v>0</v>
      </c>
    </row>
    <row r="108" spans="1:4" ht="12.75">
      <c r="A108" s="14" t="s">
        <v>124</v>
      </c>
      <c r="B108" s="49">
        <v>20</v>
      </c>
      <c r="C108" s="49">
        <v>20</v>
      </c>
      <c r="D108" s="56">
        <f t="shared" si="1"/>
        <v>0</v>
      </c>
    </row>
    <row r="109" spans="1:4" ht="12.75">
      <c r="A109" s="16" t="s">
        <v>93</v>
      </c>
      <c r="B109" s="49">
        <v>300</v>
      </c>
      <c r="C109" s="49">
        <v>300</v>
      </c>
      <c r="D109" s="56">
        <f t="shared" si="1"/>
        <v>0</v>
      </c>
    </row>
    <row r="110" spans="1:4" ht="12.75">
      <c r="A110" s="10" t="s">
        <v>125</v>
      </c>
      <c r="B110" s="50">
        <f>SUM(B96:B109)</f>
        <v>2000</v>
      </c>
      <c r="C110" s="50">
        <f>SUM(C96:C109)</f>
        <v>2000</v>
      </c>
      <c r="D110" s="50">
        <f t="shared" si="1"/>
        <v>0</v>
      </c>
    </row>
    <row r="111" spans="1:4" ht="12.75">
      <c r="A111" s="17" t="s">
        <v>11</v>
      </c>
      <c r="B111" s="52">
        <f>SUM(B110,B95,B87,B84,B81)</f>
        <v>2620</v>
      </c>
      <c r="C111" s="52">
        <f>SUM(C110,C95,C87,C84,C81)</f>
        <v>2620</v>
      </c>
      <c r="D111" s="52">
        <f t="shared" si="1"/>
        <v>0</v>
      </c>
    </row>
    <row r="112" spans="1:4" ht="12.75">
      <c r="A112" s="40" t="s">
        <v>12</v>
      </c>
      <c r="B112" s="48">
        <f>B111+B77+B69</f>
        <v>6520</v>
      </c>
      <c r="C112" s="48">
        <f>C111+C77+C69</f>
        <v>6520</v>
      </c>
      <c r="D112" s="48">
        <f t="shared" si="1"/>
        <v>0</v>
      </c>
    </row>
    <row r="114" spans="1:4" ht="12.75">
      <c r="A114" s="40" t="s">
        <v>13</v>
      </c>
      <c r="B114" s="48">
        <f>B34-B112</f>
        <v>201</v>
      </c>
      <c r="C114" s="48">
        <f>C34-C112</f>
        <v>201</v>
      </c>
      <c r="D114" s="48">
        <f>D34-D112</f>
        <v>0</v>
      </c>
    </row>
    <row r="115" spans="1:4" ht="12.75">
      <c r="A115" s="14" t="s">
        <v>126</v>
      </c>
      <c r="B115" s="49">
        <v>0</v>
      </c>
      <c r="C115" s="49">
        <v>0</v>
      </c>
      <c r="D115" s="56">
        <f>C115-B115</f>
        <v>0</v>
      </c>
    </row>
    <row r="116" spans="1:4" ht="12.75">
      <c r="A116" s="36" t="s">
        <v>127</v>
      </c>
      <c r="B116" s="49">
        <v>955</v>
      </c>
      <c r="C116" s="49">
        <v>955</v>
      </c>
      <c r="D116" s="56">
        <f>C116-B116</f>
        <v>0</v>
      </c>
    </row>
    <row r="117" spans="1:4" ht="12.75">
      <c r="A117" s="16" t="s">
        <v>128</v>
      </c>
      <c r="B117" s="49">
        <v>-350</v>
      </c>
      <c r="C117" s="49">
        <v>-350</v>
      </c>
      <c r="D117" s="56">
        <f>C117-B117</f>
        <v>0</v>
      </c>
    </row>
    <row r="118" spans="1:4" ht="12.75">
      <c r="A118" s="40" t="s">
        <v>129</v>
      </c>
      <c r="B118" s="48">
        <f>B114-SUM(B115:B117)</f>
        <v>-404</v>
      </c>
      <c r="C118" s="48">
        <f>C114-SUM(C115:C117)</f>
        <v>-404</v>
      </c>
      <c r="D118" s="48">
        <f>D114-SUM(D115:D117)</f>
        <v>0</v>
      </c>
    </row>
  </sheetData>
  <sheetProtection/>
  <mergeCells count="11">
    <mergeCell ref="F17:G18"/>
    <mergeCell ref="F15:G15"/>
    <mergeCell ref="F19:G19"/>
    <mergeCell ref="F21:G22"/>
    <mergeCell ref="F23:G23"/>
    <mergeCell ref="F25:G26"/>
    <mergeCell ref="F5:G6"/>
    <mergeCell ref="F9:G10"/>
    <mergeCell ref="F13:G14"/>
    <mergeCell ref="F7:G7"/>
    <mergeCell ref="F11:G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6"/>
  <sheetViews>
    <sheetView showGridLines="0" zoomScalePageLayoutView="0" workbookViewId="0" topLeftCell="A1">
      <selection activeCell="J15" sqref="J15"/>
    </sheetView>
  </sheetViews>
  <sheetFormatPr defaultColWidth="8.8515625" defaultRowHeight="12.75"/>
  <cols>
    <col min="1" max="1" width="26.421875" style="74" customWidth="1"/>
    <col min="2" max="2" width="8.8515625" style="76" customWidth="1"/>
    <col min="3" max="3" width="8.8515625" style="79" customWidth="1"/>
    <col min="4" max="4" width="2.421875" style="74" customWidth="1"/>
    <col min="5" max="5" width="26.421875" style="74" customWidth="1"/>
    <col min="6" max="6" width="8.8515625" style="76" customWidth="1"/>
    <col min="7" max="7" width="8.8515625" style="77" customWidth="1"/>
    <col min="8" max="8" width="2.140625" style="74" customWidth="1"/>
    <col min="9" max="9" width="27.140625" style="74" customWidth="1"/>
    <col min="10" max="16384" width="8.8515625" style="74" customWidth="1"/>
  </cols>
  <sheetData>
    <row r="1" spans="1:7" s="67" customFormat="1" ht="21">
      <c r="A1" s="67" t="s">
        <v>130</v>
      </c>
      <c r="B1" s="68"/>
      <c r="C1" s="69"/>
      <c r="F1" s="68"/>
      <c r="G1" s="70"/>
    </row>
    <row r="2" spans="2:7" s="71" customFormat="1" ht="12.75">
      <c r="B2" s="72"/>
      <c r="C2" s="73"/>
      <c r="F2" s="72"/>
      <c r="G2" s="73"/>
    </row>
    <row r="4" spans="1:7" ht="12.75">
      <c r="A4" s="217" t="s">
        <v>131</v>
      </c>
      <c r="B4" s="217"/>
      <c r="C4" s="30">
        <f>B20+B56+B65</f>
        <v>6090</v>
      </c>
      <c r="E4" s="217" t="s">
        <v>132</v>
      </c>
      <c r="F4" s="217">
        <f>SUM(F8:F32)</f>
        <v>2410</v>
      </c>
      <c r="G4" s="20">
        <f>F41</f>
        <v>2620</v>
      </c>
    </row>
    <row r="5" spans="1:7" ht="82.5" customHeight="1">
      <c r="A5" s="216" t="s">
        <v>133</v>
      </c>
      <c r="B5" s="216"/>
      <c r="C5" s="216"/>
      <c r="E5" s="216" t="s">
        <v>134</v>
      </c>
      <c r="F5" s="216"/>
      <c r="G5" s="216"/>
    </row>
    <row r="6" spans="1:7" ht="12.75">
      <c r="A6" s="61"/>
      <c r="B6" s="62" t="s">
        <v>17</v>
      </c>
      <c r="C6" s="81" t="s">
        <v>135</v>
      </c>
      <c r="D6" s="2"/>
      <c r="E6" s="61"/>
      <c r="F6" s="62" t="s">
        <v>17</v>
      </c>
      <c r="G6" s="81" t="s">
        <v>135</v>
      </c>
    </row>
    <row r="7" spans="1:10" ht="12.75">
      <c r="A7" s="213" t="s">
        <v>136</v>
      </c>
      <c r="B7" s="215"/>
      <c r="C7" s="214"/>
      <c r="E7" s="213" t="s">
        <v>137</v>
      </c>
      <c r="F7" s="215"/>
      <c r="G7" s="214"/>
      <c r="I7" s="213" t="s">
        <v>138</v>
      </c>
      <c r="J7" s="214"/>
    </row>
    <row r="8" spans="1:12" ht="14.25">
      <c r="A8" s="6" t="s">
        <v>43</v>
      </c>
      <c r="B8" s="63">
        <f>'P&amp;L Detailed'!B21</f>
        <v>1300</v>
      </c>
      <c r="C8" s="31">
        <f aca="true" t="shared" si="0" ref="C8:C20">B8/$J$12</f>
        <v>0.14588710582426215</v>
      </c>
      <c r="E8" s="16" t="s">
        <v>94</v>
      </c>
      <c r="F8" s="56">
        <f>'P&amp;L Detailed'!B78</f>
        <v>100</v>
      </c>
      <c r="G8" s="59">
        <f aca="true" t="shared" si="1" ref="G8:G41">F8/$J$12</f>
        <v>0.011222085063404781</v>
      </c>
      <c r="I8" s="38" t="s">
        <v>21</v>
      </c>
      <c r="J8" s="64">
        <f>'P&amp;L Detailed'!B5</f>
        <v>700</v>
      </c>
      <c r="L8" s="37"/>
    </row>
    <row r="9" spans="1:12" ht="14.25">
      <c r="A9" s="6" t="s">
        <v>45</v>
      </c>
      <c r="B9" s="63">
        <f>'P&amp;L Detailed'!B22</f>
        <v>300</v>
      </c>
      <c r="C9" s="31">
        <f t="shared" si="0"/>
        <v>0.03366625519021434</v>
      </c>
      <c r="E9" s="16" t="s">
        <v>95</v>
      </c>
      <c r="F9" s="56">
        <f>'P&amp;L Detailed'!B79</f>
        <v>70</v>
      </c>
      <c r="G9" s="59">
        <f t="shared" si="1"/>
        <v>0.007855459544383346</v>
      </c>
      <c r="I9" s="3" t="s">
        <v>23</v>
      </c>
      <c r="J9" s="65">
        <f>'P&amp;L Detailed'!B6</f>
        <v>300</v>
      </c>
      <c r="L9" s="37"/>
    </row>
    <row r="10" spans="1:12" ht="14.25">
      <c r="A10" s="10" t="s">
        <v>4</v>
      </c>
      <c r="B10" s="26">
        <f>'P&amp;L Detailed'!B23</f>
        <v>1600</v>
      </c>
      <c r="C10" s="32">
        <f t="shared" si="0"/>
        <v>0.1795533610144765</v>
      </c>
      <c r="E10" s="16" t="s">
        <v>96</v>
      </c>
      <c r="F10" s="56">
        <f>'P&amp;L Detailed'!B80</f>
        <v>80</v>
      </c>
      <c r="G10" s="59">
        <f t="shared" si="1"/>
        <v>0.008977668050723824</v>
      </c>
      <c r="I10" s="3" t="s">
        <v>139</v>
      </c>
      <c r="J10" s="65">
        <f>'P&amp;L Detailed'!B13</f>
        <v>3300</v>
      </c>
      <c r="L10" s="37"/>
    </row>
    <row r="11" spans="1:12" ht="14.25">
      <c r="A11" s="6" t="s">
        <v>46</v>
      </c>
      <c r="B11" s="63">
        <f>'P&amp;L Detailed'!B24</f>
        <v>100</v>
      </c>
      <c r="C11" s="31">
        <f t="shared" si="0"/>
        <v>0.011222085063404781</v>
      </c>
      <c r="E11" s="10" t="s">
        <v>97</v>
      </c>
      <c r="F11" s="50">
        <f>'P&amp;L Detailed'!B81</f>
        <v>250</v>
      </c>
      <c r="G11" s="58">
        <f t="shared" si="1"/>
        <v>0.028055212658511953</v>
      </c>
      <c r="I11" s="9" t="s">
        <v>140</v>
      </c>
      <c r="J11" s="66">
        <f>'P&amp;L Detailed'!B19</f>
        <v>4611</v>
      </c>
      <c r="L11" s="37"/>
    </row>
    <row r="12" spans="1:12" ht="14.25">
      <c r="A12" s="6" t="s">
        <v>47</v>
      </c>
      <c r="B12" s="63">
        <f>'P&amp;L Detailed'!B25</f>
        <v>70</v>
      </c>
      <c r="C12" s="31">
        <f>B12/$J$12</f>
        <v>0.007855459544383346</v>
      </c>
      <c r="E12" s="36" t="s">
        <v>98</v>
      </c>
      <c r="F12" s="56">
        <f>'P&amp;L Detailed'!B82</f>
        <v>20</v>
      </c>
      <c r="G12" s="59">
        <f t="shared" si="1"/>
        <v>0.002244417012680956</v>
      </c>
      <c r="I12" s="7" t="s">
        <v>3</v>
      </c>
      <c r="J12" s="4">
        <f>SUM(J8:J11)</f>
        <v>8911</v>
      </c>
      <c r="L12" s="37"/>
    </row>
    <row r="13" spans="1:11" ht="12.75">
      <c r="A13" s="6" t="s">
        <v>48</v>
      </c>
      <c r="B13" s="63">
        <f>'P&amp;L Detailed'!B26</f>
        <v>150</v>
      </c>
      <c r="C13" s="31">
        <f t="shared" si="0"/>
        <v>0.01683312759510717</v>
      </c>
      <c r="E13" s="36" t="s">
        <v>99</v>
      </c>
      <c r="F13" s="56">
        <f>'P&amp;L Detailed'!B83</f>
        <v>20</v>
      </c>
      <c r="G13" s="59">
        <f t="shared" si="1"/>
        <v>0.002244417012680956</v>
      </c>
      <c r="I13" s="21" t="s">
        <v>141</v>
      </c>
      <c r="J13" s="22">
        <f>J12-C4-G4</f>
        <v>201</v>
      </c>
      <c r="K13" s="75"/>
    </row>
    <row r="14" spans="1:10" ht="12.75">
      <c r="A14" s="6" t="s">
        <v>49</v>
      </c>
      <c r="B14" s="63">
        <f>'P&amp;L Detailed'!B27</f>
        <v>150</v>
      </c>
      <c r="C14" s="31">
        <f t="shared" si="0"/>
        <v>0.01683312759510717</v>
      </c>
      <c r="E14" s="10" t="s">
        <v>100</v>
      </c>
      <c r="F14" s="50">
        <f>'P&amp;L Detailed'!B84</f>
        <v>40</v>
      </c>
      <c r="G14" s="58">
        <f t="shared" si="1"/>
        <v>0.004488834025361912</v>
      </c>
      <c r="I14" s="23" t="s">
        <v>14</v>
      </c>
      <c r="J14" s="24">
        <f>J13/J12</f>
        <v>0.022556390977443608</v>
      </c>
    </row>
    <row r="15" spans="1:7" ht="12.75">
      <c r="A15" s="6" t="s">
        <v>50</v>
      </c>
      <c r="B15" s="63">
        <f>'P&amp;L Detailed'!B28</f>
        <v>50</v>
      </c>
      <c r="C15" s="31">
        <f t="shared" si="0"/>
        <v>0.0056110425317023906</v>
      </c>
      <c r="E15" s="16" t="s">
        <v>101</v>
      </c>
      <c r="F15" s="56">
        <f>'P&amp;L Detailed'!B85</f>
        <v>20</v>
      </c>
      <c r="G15" s="59">
        <f t="shared" si="1"/>
        <v>0.002244417012680956</v>
      </c>
    </row>
    <row r="16" spans="1:7" ht="12.75">
      <c r="A16" s="10" t="s">
        <v>5</v>
      </c>
      <c r="B16" s="26">
        <f>'P&amp;L Detailed'!B29</f>
        <v>520</v>
      </c>
      <c r="C16" s="32">
        <f t="shared" si="0"/>
        <v>0.05835484232970486</v>
      </c>
      <c r="E16" s="16" t="s">
        <v>102</v>
      </c>
      <c r="F16" s="56">
        <f>'P&amp;L Detailed'!B86</f>
        <v>20</v>
      </c>
      <c r="G16" s="59">
        <f t="shared" si="1"/>
        <v>0.002244417012680956</v>
      </c>
    </row>
    <row r="17" spans="1:7" ht="12.75">
      <c r="A17" s="6" t="s">
        <v>51</v>
      </c>
      <c r="B17" s="63">
        <f>'P&amp;L Detailed'!B30</f>
        <v>20</v>
      </c>
      <c r="C17" s="31">
        <f t="shared" si="0"/>
        <v>0.002244417012680956</v>
      </c>
      <c r="E17" s="10" t="s">
        <v>103</v>
      </c>
      <c r="F17" s="50">
        <f>'P&amp;L Detailed'!B87</f>
        <v>40</v>
      </c>
      <c r="G17" s="58">
        <f t="shared" si="1"/>
        <v>0.004488834025361912</v>
      </c>
    </row>
    <row r="18" spans="1:7" ht="12.75">
      <c r="A18" s="6" t="s">
        <v>52</v>
      </c>
      <c r="B18" s="63">
        <f>'P&amp;L Detailed'!B31</f>
        <v>50</v>
      </c>
      <c r="C18" s="31">
        <f t="shared" si="0"/>
        <v>0.0056110425317023906</v>
      </c>
      <c r="E18" s="14" t="s">
        <v>104</v>
      </c>
      <c r="F18" s="56">
        <f>'P&amp;L Detailed'!B88</f>
        <v>70</v>
      </c>
      <c r="G18" s="59">
        <f t="shared" si="1"/>
        <v>0.007855459544383346</v>
      </c>
    </row>
    <row r="19" spans="1:7" ht="12.75">
      <c r="A19" s="10" t="s">
        <v>6</v>
      </c>
      <c r="B19" s="26">
        <f>'P&amp;L Detailed'!B32</f>
        <v>70</v>
      </c>
      <c r="C19" s="32">
        <f t="shared" si="0"/>
        <v>0.007855459544383346</v>
      </c>
      <c r="E19" s="14" t="s">
        <v>105</v>
      </c>
      <c r="F19" s="56">
        <f>'P&amp;L Detailed'!B89</f>
        <v>80</v>
      </c>
      <c r="G19" s="59">
        <f t="shared" si="1"/>
        <v>0.008977668050723824</v>
      </c>
    </row>
    <row r="20" spans="1:7" ht="12.75">
      <c r="A20" s="11" t="s">
        <v>7</v>
      </c>
      <c r="B20" s="27">
        <f>'P&amp;L Detailed'!B33</f>
        <v>2190</v>
      </c>
      <c r="C20" s="33">
        <f t="shared" si="0"/>
        <v>0.2457636628885647</v>
      </c>
      <c r="E20" s="14" t="s">
        <v>106</v>
      </c>
      <c r="F20" s="56">
        <f>'P&amp;L Detailed'!B90</f>
        <v>20</v>
      </c>
      <c r="G20" s="59">
        <f t="shared" si="1"/>
        <v>0.002244417012680956</v>
      </c>
    </row>
    <row r="21" spans="1:7" ht="12.75">
      <c r="A21" s="213" t="s">
        <v>142</v>
      </c>
      <c r="B21" s="215"/>
      <c r="C21" s="214"/>
      <c r="E21" s="16" t="s">
        <v>107</v>
      </c>
      <c r="F21" s="56">
        <f>'P&amp;L Detailed'!B91</f>
        <v>20</v>
      </c>
      <c r="G21" s="59">
        <f t="shared" si="1"/>
        <v>0.002244417012680956</v>
      </c>
    </row>
    <row r="22" spans="1:7" ht="12.75">
      <c r="A22" s="6" t="s">
        <v>53</v>
      </c>
      <c r="B22" s="63">
        <f>'P&amp;L Detailed'!B35</f>
        <v>100</v>
      </c>
      <c r="C22" s="31">
        <f aca="true" t="shared" si="2" ref="C22:C56">B22/$J$12</f>
        <v>0.011222085063404781</v>
      </c>
      <c r="E22" s="16" t="s">
        <v>108</v>
      </c>
      <c r="F22" s="56">
        <f>'P&amp;L Detailed'!B92</f>
        <v>20</v>
      </c>
      <c r="G22" s="59">
        <f t="shared" si="1"/>
        <v>0.002244417012680956</v>
      </c>
    </row>
    <row r="23" spans="1:7" ht="12.75">
      <c r="A23" s="6" t="s">
        <v>54</v>
      </c>
      <c r="B23" s="63">
        <f>'P&amp;L Detailed'!B36</f>
        <v>100</v>
      </c>
      <c r="C23" s="31">
        <f t="shared" si="2"/>
        <v>0.011222085063404781</v>
      </c>
      <c r="E23" s="16" t="s">
        <v>109</v>
      </c>
      <c r="F23" s="56">
        <f>'P&amp;L Detailed'!B93</f>
        <v>30</v>
      </c>
      <c r="G23" s="59">
        <f t="shared" si="1"/>
        <v>0.003366625519021434</v>
      </c>
    </row>
    <row r="24" spans="1:7" ht="12.75">
      <c r="A24" s="6" t="s">
        <v>55</v>
      </c>
      <c r="B24" s="63">
        <f>'P&amp;L Detailed'!B37</f>
        <v>100</v>
      </c>
      <c r="C24" s="31">
        <f t="shared" si="2"/>
        <v>0.011222085063404781</v>
      </c>
      <c r="E24" s="16" t="s">
        <v>110</v>
      </c>
      <c r="F24" s="56">
        <f>'P&amp;L Detailed'!B94</f>
        <v>50</v>
      </c>
      <c r="G24" s="59">
        <f t="shared" si="1"/>
        <v>0.0056110425317023906</v>
      </c>
    </row>
    <row r="25" spans="1:7" ht="12.75">
      <c r="A25" s="6" t="s">
        <v>56</v>
      </c>
      <c r="B25" s="63">
        <f>'P&amp;L Detailed'!B38</f>
        <v>150</v>
      </c>
      <c r="C25" s="31">
        <f t="shared" si="2"/>
        <v>0.01683312759510717</v>
      </c>
      <c r="E25" s="10" t="s">
        <v>111</v>
      </c>
      <c r="F25" s="50">
        <f>'P&amp;L Detailed'!B95</f>
        <v>290</v>
      </c>
      <c r="G25" s="58">
        <f t="shared" si="1"/>
        <v>0.03254404668387386</v>
      </c>
    </row>
    <row r="26" spans="1:7" ht="12.75">
      <c r="A26" s="6" t="s">
        <v>57</v>
      </c>
      <c r="B26" s="63">
        <f>'P&amp;L Detailed'!B39</f>
        <v>400</v>
      </c>
      <c r="C26" s="31">
        <f t="shared" si="2"/>
        <v>0.044888340253619124</v>
      </c>
      <c r="E26" s="16" t="s">
        <v>112</v>
      </c>
      <c r="F26" s="56">
        <f>'P&amp;L Detailed'!B96</f>
        <v>100</v>
      </c>
      <c r="G26" s="59">
        <f t="shared" si="1"/>
        <v>0.011222085063404781</v>
      </c>
    </row>
    <row r="27" spans="1:7" ht="12.75">
      <c r="A27" s="10" t="s">
        <v>58</v>
      </c>
      <c r="B27" s="26">
        <f>'P&amp;L Detailed'!B40</f>
        <v>850</v>
      </c>
      <c r="C27" s="32">
        <f t="shared" si="2"/>
        <v>0.09538772303894064</v>
      </c>
      <c r="E27" s="16" t="s">
        <v>113</v>
      </c>
      <c r="F27" s="56">
        <f>'P&amp;L Detailed'!B97</f>
        <v>70</v>
      </c>
      <c r="G27" s="59">
        <f t="shared" si="1"/>
        <v>0.007855459544383346</v>
      </c>
    </row>
    <row r="28" spans="1:7" ht="12.75">
      <c r="A28" s="6" t="s">
        <v>59</v>
      </c>
      <c r="B28" s="63">
        <f>'P&amp;L Detailed'!B41</f>
        <v>100</v>
      </c>
      <c r="C28" s="31">
        <f t="shared" si="2"/>
        <v>0.011222085063404781</v>
      </c>
      <c r="E28" s="16" t="s">
        <v>114</v>
      </c>
      <c r="F28" s="56">
        <f>'P&amp;L Detailed'!B98</f>
        <v>80</v>
      </c>
      <c r="G28" s="59">
        <f t="shared" si="1"/>
        <v>0.008977668050723824</v>
      </c>
    </row>
    <row r="29" spans="1:7" ht="12.75">
      <c r="A29" s="6" t="s">
        <v>60</v>
      </c>
      <c r="B29" s="63">
        <f>'P&amp;L Detailed'!B42</f>
        <v>200</v>
      </c>
      <c r="C29" s="31">
        <f t="shared" si="2"/>
        <v>0.022444170126809562</v>
      </c>
      <c r="E29" s="16" t="s">
        <v>115</v>
      </c>
      <c r="F29" s="56">
        <f>'P&amp;L Detailed'!B99</f>
        <v>20</v>
      </c>
      <c r="G29" s="59">
        <f t="shared" si="1"/>
        <v>0.002244417012680956</v>
      </c>
    </row>
    <row r="30" spans="1:7" ht="12.75">
      <c r="A30" s="6" t="s">
        <v>61</v>
      </c>
      <c r="B30" s="63">
        <f>'P&amp;L Detailed'!B43</f>
        <v>0</v>
      </c>
      <c r="C30" s="31">
        <f t="shared" si="2"/>
        <v>0</v>
      </c>
      <c r="E30" s="14" t="s">
        <v>116</v>
      </c>
      <c r="F30" s="56">
        <f>'P&amp;L Detailed'!B100</f>
        <v>400</v>
      </c>
      <c r="G30" s="59">
        <f t="shared" si="1"/>
        <v>0.044888340253619124</v>
      </c>
    </row>
    <row r="31" spans="1:7" ht="12.75">
      <c r="A31" s="6" t="s">
        <v>62</v>
      </c>
      <c r="B31" s="63">
        <f>'P&amp;L Detailed'!B44</f>
        <v>100</v>
      </c>
      <c r="C31" s="31">
        <f t="shared" si="2"/>
        <v>0.011222085063404781</v>
      </c>
      <c r="E31" s="16" t="s">
        <v>117</v>
      </c>
      <c r="F31" s="56">
        <f>'P&amp;L Detailed'!B101</f>
        <v>300</v>
      </c>
      <c r="G31" s="59">
        <f t="shared" si="1"/>
        <v>0.03366625519021434</v>
      </c>
    </row>
    <row r="32" spans="1:7" ht="12.75">
      <c r="A32" s="6" t="s">
        <v>63</v>
      </c>
      <c r="B32" s="63">
        <f>'P&amp;L Detailed'!B45</f>
        <v>200</v>
      </c>
      <c r="C32" s="31">
        <f t="shared" si="2"/>
        <v>0.022444170126809562</v>
      </c>
      <c r="E32" s="16" t="s">
        <v>118</v>
      </c>
      <c r="F32" s="56">
        <f>'P&amp;L Detailed'!B102</f>
        <v>200</v>
      </c>
      <c r="G32" s="59">
        <f t="shared" si="1"/>
        <v>0.022444170126809562</v>
      </c>
    </row>
    <row r="33" spans="1:7" ht="12.75">
      <c r="A33" s="6" t="s">
        <v>64</v>
      </c>
      <c r="B33" s="63">
        <f>'P&amp;L Detailed'!B46</f>
        <v>0</v>
      </c>
      <c r="C33" s="31">
        <f t="shared" si="2"/>
        <v>0</v>
      </c>
      <c r="E33" s="16" t="s">
        <v>119</v>
      </c>
      <c r="F33" s="56">
        <f>'P&amp;L Detailed'!B103</f>
        <v>200</v>
      </c>
      <c r="G33" s="59">
        <f t="shared" si="1"/>
        <v>0.022444170126809562</v>
      </c>
    </row>
    <row r="34" spans="1:7" ht="12.75">
      <c r="A34" s="6" t="s">
        <v>65</v>
      </c>
      <c r="B34" s="63">
        <f>'P&amp;L Detailed'!B47</f>
        <v>100</v>
      </c>
      <c r="C34" s="31">
        <f t="shared" si="2"/>
        <v>0.011222085063404781</v>
      </c>
      <c r="E34" s="16" t="s">
        <v>120</v>
      </c>
      <c r="F34" s="56">
        <f>'P&amp;L Detailed'!B104</f>
        <v>100</v>
      </c>
      <c r="G34" s="59">
        <f t="shared" si="1"/>
        <v>0.011222085063404781</v>
      </c>
    </row>
    <row r="35" spans="1:7" ht="12.75">
      <c r="A35" s="6" t="s">
        <v>66</v>
      </c>
      <c r="B35" s="63">
        <f>'P&amp;L Detailed'!B48</f>
        <v>200</v>
      </c>
      <c r="C35" s="31">
        <f t="shared" si="2"/>
        <v>0.022444170126809562</v>
      </c>
      <c r="E35" s="16" t="s">
        <v>121</v>
      </c>
      <c r="F35" s="56">
        <f>'P&amp;L Detailed'!B105</f>
        <v>120</v>
      </c>
      <c r="G35" s="59">
        <f t="shared" si="1"/>
        <v>0.013466502076085737</v>
      </c>
    </row>
    <row r="36" spans="1:7" ht="12.75">
      <c r="A36" s="6" t="s">
        <v>67</v>
      </c>
      <c r="B36" s="63">
        <f>'P&amp;L Detailed'!B49</f>
        <v>0</v>
      </c>
      <c r="C36" s="31">
        <f t="shared" si="2"/>
        <v>0</v>
      </c>
      <c r="E36" s="14" t="s">
        <v>122</v>
      </c>
      <c r="F36" s="56">
        <f>'P&amp;L Detailed'!B106</f>
        <v>70</v>
      </c>
      <c r="G36" s="59">
        <f t="shared" si="1"/>
        <v>0.007855459544383346</v>
      </c>
    </row>
    <row r="37" spans="1:7" ht="12.75">
      <c r="A37" s="6" t="s">
        <v>68</v>
      </c>
      <c r="B37" s="63">
        <f>'P&amp;L Detailed'!B50</f>
        <v>100</v>
      </c>
      <c r="C37" s="31">
        <f t="shared" si="2"/>
        <v>0.011222085063404781</v>
      </c>
      <c r="E37" s="14" t="s">
        <v>123</v>
      </c>
      <c r="F37" s="56">
        <f>'P&amp;L Detailed'!B107</f>
        <v>20</v>
      </c>
      <c r="G37" s="59">
        <f t="shared" si="1"/>
        <v>0.002244417012680956</v>
      </c>
    </row>
    <row r="38" spans="1:7" ht="12.75">
      <c r="A38" s="6" t="s">
        <v>69</v>
      </c>
      <c r="B38" s="63">
        <f>'P&amp;L Detailed'!B51</f>
        <v>200</v>
      </c>
      <c r="C38" s="31">
        <f t="shared" si="2"/>
        <v>0.022444170126809562</v>
      </c>
      <c r="E38" s="14" t="s">
        <v>124</v>
      </c>
      <c r="F38" s="56">
        <f>'P&amp;L Detailed'!B108</f>
        <v>20</v>
      </c>
      <c r="G38" s="59">
        <f t="shared" si="1"/>
        <v>0.002244417012680956</v>
      </c>
    </row>
    <row r="39" spans="1:7" ht="12.75">
      <c r="A39" s="6" t="s">
        <v>70</v>
      </c>
      <c r="B39" s="63">
        <f>'P&amp;L Detailed'!B52</f>
        <v>0</v>
      </c>
      <c r="C39" s="31">
        <f t="shared" si="2"/>
        <v>0</v>
      </c>
      <c r="E39" s="16" t="s">
        <v>93</v>
      </c>
      <c r="F39" s="56">
        <f>'P&amp;L Detailed'!B109</f>
        <v>300</v>
      </c>
      <c r="G39" s="59">
        <f t="shared" si="1"/>
        <v>0.03366625519021434</v>
      </c>
    </row>
    <row r="40" spans="1:7" ht="12.75">
      <c r="A40" s="6" t="s">
        <v>71</v>
      </c>
      <c r="B40" s="63">
        <f>'P&amp;L Detailed'!B53</f>
        <v>100</v>
      </c>
      <c r="C40" s="31">
        <f t="shared" si="2"/>
        <v>0.011222085063404781</v>
      </c>
      <c r="E40" s="10" t="s">
        <v>125</v>
      </c>
      <c r="F40" s="50">
        <f>'P&amp;L Detailed'!B110</f>
        <v>2000</v>
      </c>
      <c r="G40" s="58">
        <f t="shared" si="1"/>
        <v>0.22444170126809562</v>
      </c>
    </row>
    <row r="41" spans="1:7" ht="12.75">
      <c r="A41" s="6" t="s">
        <v>72</v>
      </c>
      <c r="B41" s="63">
        <f>'P&amp;L Detailed'!B54</f>
        <v>200</v>
      </c>
      <c r="C41" s="31">
        <f t="shared" si="2"/>
        <v>0.022444170126809562</v>
      </c>
      <c r="E41" s="19" t="s">
        <v>11</v>
      </c>
      <c r="F41" s="57">
        <f>'P&amp;L Detailed'!B111</f>
        <v>2620</v>
      </c>
      <c r="G41" s="25">
        <f t="shared" si="1"/>
        <v>0.29401862866120526</v>
      </c>
    </row>
    <row r="42" spans="1:6" ht="12.75">
      <c r="A42" s="6" t="s">
        <v>73</v>
      </c>
      <c r="B42" s="63">
        <f>'P&amp;L Detailed'!B55</f>
        <v>0</v>
      </c>
      <c r="C42" s="31">
        <f t="shared" si="2"/>
        <v>0</v>
      </c>
      <c r="F42" s="183"/>
    </row>
    <row r="43" spans="1:6" ht="12.75">
      <c r="A43" s="6" t="s">
        <v>74</v>
      </c>
      <c r="B43" s="63">
        <f>'P&amp;L Detailed'!B56</f>
        <v>100</v>
      </c>
      <c r="C43" s="31">
        <f t="shared" si="2"/>
        <v>0.011222085063404781</v>
      </c>
      <c r="F43" s="183"/>
    </row>
    <row r="44" spans="1:6" ht="12.75">
      <c r="A44" s="6" t="s">
        <v>75</v>
      </c>
      <c r="B44" s="63">
        <f>'P&amp;L Detailed'!B57</f>
        <v>200</v>
      </c>
      <c r="C44" s="31">
        <f t="shared" si="2"/>
        <v>0.022444170126809562</v>
      </c>
      <c r="F44" s="183"/>
    </row>
    <row r="45" spans="1:6" ht="12.75">
      <c r="A45" s="6" t="s">
        <v>76</v>
      </c>
      <c r="B45" s="63">
        <f>'P&amp;L Detailed'!B58</f>
        <v>0</v>
      </c>
      <c r="C45" s="31">
        <f t="shared" si="2"/>
        <v>0</v>
      </c>
      <c r="F45" s="183"/>
    </row>
    <row r="46" spans="1:6" ht="12.75">
      <c r="A46" s="6" t="s">
        <v>77</v>
      </c>
      <c r="B46" s="63">
        <f>'P&amp;L Detailed'!B59</f>
        <v>100</v>
      </c>
      <c r="C46" s="31">
        <f t="shared" si="2"/>
        <v>0.011222085063404781</v>
      </c>
      <c r="F46" s="183"/>
    </row>
    <row r="47" spans="1:6" ht="12.75">
      <c r="A47" s="6" t="s">
        <v>78</v>
      </c>
      <c r="B47" s="63">
        <f>'P&amp;L Detailed'!B60</f>
        <v>200</v>
      </c>
      <c r="C47" s="31">
        <f t="shared" si="2"/>
        <v>0.022444170126809562</v>
      </c>
      <c r="F47" s="183"/>
    </row>
    <row r="48" spans="1:6" ht="12.75">
      <c r="A48" s="6" t="s">
        <v>79</v>
      </c>
      <c r="B48" s="63">
        <f>'P&amp;L Detailed'!B61</f>
        <v>0</v>
      </c>
      <c r="C48" s="31">
        <f t="shared" si="2"/>
        <v>0</v>
      </c>
      <c r="F48" s="183"/>
    </row>
    <row r="49" spans="1:3" ht="12.75">
      <c r="A49" s="10" t="s">
        <v>80</v>
      </c>
      <c r="B49" s="26">
        <f>'P&amp;L Detailed'!B62</f>
        <v>2100</v>
      </c>
      <c r="C49" s="32">
        <f t="shared" si="2"/>
        <v>0.2356637863315004</v>
      </c>
    </row>
    <row r="50" spans="1:3" ht="12.75">
      <c r="A50" s="12" t="s">
        <v>81</v>
      </c>
      <c r="B50" s="63">
        <f>'P&amp;L Detailed'!B63</f>
        <v>100</v>
      </c>
      <c r="C50" s="31">
        <f t="shared" si="2"/>
        <v>0.011222085063404781</v>
      </c>
    </row>
    <row r="51" spans="1:3" ht="12.75">
      <c r="A51" s="12" t="s">
        <v>82</v>
      </c>
      <c r="B51" s="63">
        <f>'P&amp;L Detailed'!B64</f>
        <v>100</v>
      </c>
      <c r="C51" s="31">
        <f t="shared" si="2"/>
        <v>0.011222085063404781</v>
      </c>
    </row>
    <row r="52" spans="1:3" ht="12.75">
      <c r="A52" s="12" t="s">
        <v>83</v>
      </c>
      <c r="B52" s="63">
        <f>'P&amp;L Detailed'!B65</f>
        <v>100</v>
      </c>
      <c r="C52" s="31">
        <f t="shared" si="2"/>
        <v>0.011222085063404781</v>
      </c>
    </row>
    <row r="53" spans="1:3" ht="12.75">
      <c r="A53" s="12" t="s">
        <v>84</v>
      </c>
      <c r="B53" s="63">
        <f>'P&amp;L Detailed'!B66</f>
        <v>30</v>
      </c>
      <c r="C53" s="31">
        <f t="shared" si="2"/>
        <v>0.003366625519021434</v>
      </c>
    </row>
    <row r="54" spans="1:3" ht="12.75">
      <c r="A54" s="12" t="s">
        <v>85</v>
      </c>
      <c r="B54" s="63">
        <f>'P&amp;L Detailed'!B67</f>
        <v>300</v>
      </c>
      <c r="C54" s="31">
        <f t="shared" si="2"/>
        <v>0.03366625519021434</v>
      </c>
    </row>
    <row r="55" spans="1:3" ht="12.75">
      <c r="A55" s="10" t="s">
        <v>86</v>
      </c>
      <c r="B55" s="26">
        <f>'P&amp;L Detailed'!B68</f>
        <v>630</v>
      </c>
      <c r="C55" s="32">
        <f t="shared" si="2"/>
        <v>0.07069913589945012</v>
      </c>
    </row>
    <row r="56" spans="1:3" ht="12.75">
      <c r="A56" s="39" t="s">
        <v>9</v>
      </c>
      <c r="B56" s="28">
        <f>'P&amp;L Detailed'!B69</f>
        <v>3580</v>
      </c>
      <c r="C56" s="34">
        <f t="shared" si="2"/>
        <v>0.4017506452698911</v>
      </c>
    </row>
    <row r="57" spans="1:3" ht="12.75">
      <c r="A57" s="184" t="s">
        <v>143</v>
      </c>
      <c r="B57" s="62"/>
      <c r="C57" s="185"/>
    </row>
    <row r="58" spans="1:3" ht="12.75">
      <c r="A58" s="16" t="s">
        <v>87</v>
      </c>
      <c r="B58" s="63">
        <f>'P&amp;L Detailed'!B70</f>
        <v>100</v>
      </c>
      <c r="C58" s="31">
        <f aca="true" t="shared" si="3" ref="C58:C66">B58/$J$12</f>
        <v>0.011222085063404781</v>
      </c>
    </row>
    <row r="59" spans="1:3" ht="12.75">
      <c r="A59" s="14" t="s">
        <v>88</v>
      </c>
      <c r="B59" s="63">
        <f>'P&amp;L Detailed'!B71</f>
        <v>70</v>
      </c>
      <c r="C59" s="31">
        <f t="shared" si="3"/>
        <v>0.007855459544383346</v>
      </c>
    </row>
    <row r="60" spans="1:3" ht="12.75">
      <c r="A60" s="15" t="s">
        <v>89</v>
      </c>
      <c r="B60" s="63">
        <f>'P&amp;L Detailed'!B72</f>
        <v>80</v>
      </c>
      <c r="C60" s="31">
        <f t="shared" si="3"/>
        <v>0.008977668050723824</v>
      </c>
    </row>
    <row r="61" spans="1:3" ht="12.75">
      <c r="A61" s="16" t="s">
        <v>90</v>
      </c>
      <c r="B61" s="63">
        <f>'P&amp;L Detailed'!B73</f>
        <v>20</v>
      </c>
      <c r="C61" s="31">
        <f t="shared" si="3"/>
        <v>0.002244417012680956</v>
      </c>
    </row>
    <row r="62" spans="1:3" ht="12.75">
      <c r="A62" s="16" t="s">
        <v>91</v>
      </c>
      <c r="B62" s="63">
        <f>'P&amp;L Detailed'!B74</f>
        <v>20</v>
      </c>
      <c r="C62" s="31">
        <f t="shared" si="3"/>
        <v>0.002244417012680956</v>
      </c>
    </row>
    <row r="63" spans="1:3" ht="12.75">
      <c r="A63" s="16" t="s">
        <v>92</v>
      </c>
      <c r="B63" s="63">
        <f>'P&amp;L Detailed'!B75</f>
        <v>20</v>
      </c>
      <c r="C63" s="31">
        <f t="shared" si="3"/>
        <v>0.002244417012680956</v>
      </c>
    </row>
    <row r="64" spans="1:3" ht="12.75">
      <c r="A64" s="16" t="s">
        <v>93</v>
      </c>
      <c r="B64" s="63">
        <f>'P&amp;L Detailed'!B76</f>
        <v>10</v>
      </c>
      <c r="C64" s="31">
        <f t="shared" si="3"/>
        <v>0.001122208506340478</v>
      </c>
    </row>
    <row r="65" spans="1:3" ht="12.75">
      <c r="A65" s="17" t="s">
        <v>10</v>
      </c>
      <c r="B65" s="29">
        <f>'P&amp;L Detailed'!B77</f>
        <v>320</v>
      </c>
      <c r="C65" s="35">
        <f t="shared" si="3"/>
        <v>0.035910672202895295</v>
      </c>
    </row>
    <row r="66" spans="1:3" ht="12.75">
      <c r="A66" s="18" t="s">
        <v>144</v>
      </c>
      <c r="B66" s="42">
        <f>B65+B56+B20</f>
        <v>6090</v>
      </c>
      <c r="C66" s="78">
        <f t="shared" si="3"/>
        <v>0.6834249803613511</v>
      </c>
    </row>
  </sheetData>
  <sheetProtection/>
  <mergeCells count="8">
    <mergeCell ref="I7:J7"/>
    <mergeCell ref="A21:C21"/>
    <mergeCell ref="A7:C7"/>
    <mergeCell ref="A5:C5"/>
    <mergeCell ref="A4:B4"/>
    <mergeCell ref="E4:F4"/>
    <mergeCell ref="E5:G5"/>
    <mergeCell ref="E7:G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showGridLines="0" zoomScale="68" zoomScaleNormal="68" zoomScalePageLayoutView="0" workbookViewId="0" topLeftCell="A2">
      <selection activeCell="H11" sqref="H11"/>
    </sheetView>
  </sheetViews>
  <sheetFormatPr defaultColWidth="8.8515625" defaultRowHeight="12.75"/>
  <cols>
    <col min="1" max="1" width="3.421875" style="83" customWidth="1"/>
    <col min="2" max="2" width="39.140625" style="83" bestFit="1" customWidth="1"/>
    <col min="3" max="3" width="18.8515625" style="83" customWidth="1"/>
    <col min="4" max="4" width="1.1484375" style="83" customWidth="1"/>
    <col min="5" max="5" width="33.421875" style="83" bestFit="1" customWidth="1"/>
    <col min="6" max="6" width="18.8515625" style="83" customWidth="1"/>
    <col min="7" max="7" width="1.1484375" style="83" customWidth="1"/>
    <col min="8" max="8" width="38.421875" style="83" bestFit="1" customWidth="1"/>
    <col min="9" max="9" width="18.8515625" style="83" customWidth="1"/>
    <col min="10" max="10" width="1.1484375" style="83" customWidth="1"/>
    <col min="11" max="11" width="39.421875" style="83" bestFit="1" customWidth="1"/>
    <col min="12" max="12" width="18.8515625" style="83" customWidth="1"/>
    <col min="13" max="13" width="3.8515625" style="83" customWidth="1"/>
    <col min="14" max="14" width="22.140625" style="83" bestFit="1" customWidth="1"/>
    <col min="15" max="15" width="13.28125" style="83" customWidth="1"/>
    <col min="16" max="16384" width="8.8515625" style="83" customWidth="1"/>
  </cols>
  <sheetData>
    <row r="1" spans="1:13" ht="120.75" customHeight="1">
      <c r="A1" s="171"/>
      <c r="B1" s="172" t="s">
        <v>145</v>
      </c>
      <c r="C1" s="173"/>
      <c r="D1" s="173"/>
      <c r="E1" s="173"/>
      <c r="F1" s="173"/>
      <c r="G1" s="173"/>
      <c r="H1" s="173"/>
      <c r="I1" s="173"/>
      <c r="J1" s="173"/>
      <c r="K1" s="173"/>
      <c r="L1" s="173"/>
      <c r="M1" s="175"/>
    </row>
    <row r="2" ht="30" customHeight="1">
      <c r="B2" s="182" t="s">
        <v>172</v>
      </c>
    </row>
    <row r="3" spans="2:15" ht="13.5">
      <c r="B3" s="84" t="s">
        <v>173</v>
      </c>
      <c r="C3" s="192">
        <f>SUM(C5:C19)</f>
        <v>114650</v>
      </c>
      <c r="D3" s="171"/>
      <c r="E3" s="84" t="s">
        <v>174</v>
      </c>
      <c r="F3" s="192">
        <f>SUM(F5:F17)-F18</f>
        <v>61100</v>
      </c>
      <c r="G3" s="171"/>
      <c r="H3" s="84" t="s">
        <v>175</v>
      </c>
      <c r="I3" s="192">
        <f>SUM(I5:I30)</f>
        <v>19400</v>
      </c>
      <c r="J3" s="171"/>
      <c r="K3" s="233" t="s">
        <v>366</v>
      </c>
      <c r="L3" s="234">
        <v>39740</v>
      </c>
      <c r="M3" s="236"/>
      <c r="N3" s="84" t="s">
        <v>176</v>
      </c>
      <c r="O3" s="192">
        <f>SUM(L5:L35)</f>
        <v>39740</v>
      </c>
    </row>
    <row r="4" spans="2:15" s="85" customFormat="1" ht="13.5">
      <c r="B4" s="219"/>
      <c r="C4" s="219"/>
      <c r="E4" s="218"/>
      <c r="F4" s="218"/>
      <c r="H4" s="218"/>
      <c r="I4" s="218"/>
      <c r="K4" s="235"/>
      <c r="L4" s="235"/>
      <c r="M4" s="237"/>
      <c r="N4" s="218"/>
      <c r="O4" s="218"/>
    </row>
    <row r="5" spans="2:15" ht="12" customHeight="1">
      <c r="B5" s="86" t="s">
        <v>177</v>
      </c>
      <c r="C5" s="193">
        <v>75000</v>
      </c>
      <c r="E5" s="86" t="s">
        <v>170</v>
      </c>
      <c r="F5" s="193">
        <v>30000</v>
      </c>
      <c r="H5" s="86" t="s">
        <v>336</v>
      </c>
      <c r="I5" s="193">
        <v>4000</v>
      </c>
      <c r="K5" s="86" t="s">
        <v>367</v>
      </c>
      <c r="L5" s="238">
        <v>4000</v>
      </c>
      <c r="M5" s="241"/>
      <c r="N5" s="239" t="s">
        <v>209</v>
      </c>
      <c r="O5" s="193">
        <v>9000</v>
      </c>
    </row>
    <row r="6" spans="2:15" ht="13.5">
      <c r="B6" s="86" t="s">
        <v>178</v>
      </c>
      <c r="C6" s="193">
        <v>36000</v>
      </c>
      <c r="E6" s="86" t="s">
        <v>329</v>
      </c>
      <c r="F6" s="193">
        <v>7000</v>
      </c>
      <c r="H6" s="86" t="s">
        <v>337</v>
      </c>
      <c r="I6" s="193">
        <v>2500</v>
      </c>
      <c r="K6" s="86" t="s">
        <v>368</v>
      </c>
      <c r="L6" s="238">
        <v>2500</v>
      </c>
      <c r="M6" s="241"/>
      <c r="N6" s="239" t="s">
        <v>210</v>
      </c>
      <c r="O6" s="193">
        <v>500</v>
      </c>
    </row>
    <row r="7" spans="2:15" ht="13.5">
      <c r="B7" s="86" t="s">
        <v>179</v>
      </c>
      <c r="C7" s="193">
        <v>2400</v>
      </c>
      <c r="E7" s="86" t="s">
        <v>322</v>
      </c>
      <c r="F7" s="193">
        <v>3000</v>
      </c>
      <c r="H7" s="86" t="s">
        <v>338</v>
      </c>
      <c r="I7" s="193">
        <v>1100</v>
      </c>
      <c r="K7" s="86" t="s">
        <v>344</v>
      </c>
      <c r="L7" s="238">
        <v>1500</v>
      </c>
      <c r="M7" s="241"/>
      <c r="N7" s="239" t="s">
        <v>211</v>
      </c>
      <c r="O7" s="193">
        <v>500</v>
      </c>
    </row>
    <row r="8" spans="2:15" ht="13.5">
      <c r="B8" s="86" t="s">
        <v>180</v>
      </c>
      <c r="C8" s="193">
        <v>750</v>
      </c>
      <c r="E8" s="86" t="s">
        <v>323</v>
      </c>
      <c r="F8" s="193">
        <v>3100</v>
      </c>
      <c r="H8" s="86" t="s">
        <v>339</v>
      </c>
      <c r="I8" s="193">
        <v>900</v>
      </c>
      <c r="K8" s="86" t="s">
        <v>345</v>
      </c>
      <c r="L8" s="238">
        <v>300</v>
      </c>
      <c r="M8" s="241"/>
      <c r="N8" s="239" t="s">
        <v>212</v>
      </c>
      <c r="O8" s="193">
        <v>1200</v>
      </c>
    </row>
    <row r="9" spans="2:15" ht="13.5">
      <c r="B9" s="86" t="s">
        <v>181</v>
      </c>
      <c r="C9" s="193"/>
      <c r="E9" s="86" t="s">
        <v>324</v>
      </c>
      <c r="F9" s="193">
        <v>2000</v>
      </c>
      <c r="H9" s="86" t="s">
        <v>204</v>
      </c>
      <c r="I9" s="193">
        <v>6000</v>
      </c>
      <c r="K9" s="86" t="s">
        <v>346</v>
      </c>
      <c r="L9" s="238">
        <v>300</v>
      </c>
      <c r="M9" s="241"/>
      <c r="N9" s="239" t="s">
        <v>213</v>
      </c>
      <c r="O9" s="193">
        <v>1300</v>
      </c>
    </row>
    <row r="10" spans="2:15" ht="13.5">
      <c r="B10" s="86" t="s">
        <v>182</v>
      </c>
      <c r="C10" s="193"/>
      <c r="E10" s="86" t="s">
        <v>325</v>
      </c>
      <c r="F10" s="193">
        <v>2200</v>
      </c>
      <c r="H10" s="86" t="s">
        <v>205</v>
      </c>
      <c r="I10" s="193">
        <v>300</v>
      </c>
      <c r="K10" s="86" t="s">
        <v>214</v>
      </c>
      <c r="L10" s="238">
        <v>6000</v>
      </c>
      <c r="M10" s="241"/>
      <c r="N10" s="239" t="s">
        <v>215</v>
      </c>
      <c r="O10" s="193">
        <v>1000</v>
      </c>
    </row>
    <row r="11" spans="2:15" ht="13.5">
      <c r="B11" s="86" t="s">
        <v>183</v>
      </c>
      <c r="C11" s="193"/>
      <c r="E11" s="86" t="s">
        <v>326</v>
      </c>
      <c r="F11" s="193">
        <v>1800</v>
      </c>
      <c r="H11" s="86" t="s">
        <v>369</v>
      </c>
      <c r="I11" s="193">
        <v>600</v>
      </c>
      <c r="K11" s="86" t="s">
        <v>347</v>
      </c>
      <c r="L11" s="238">
        <v>4000</v>
      </c>
      <c r="M11" s="241"/>
      <c r="N11" s="239" t="s">
        <v>216</v>
      </c>
      <c r="O11" s="193">
        <v>1000</v>
      </c>
    </row>
    <row r="12" spans="2:15" ht="13.5">
      <c r="B12" s="86" t="s">
        <v>184</v>
      </c>
      <c r="C12" s="193">
        <v>500</v>
      </c>
      <c r="E12" s="86" t="s">
        <v>327</v>
      </c>
      <c r="F12" s="193">
        <v>1500</v>
      </c>
      <c r="H12" s="86" t="s">
        <v>340</v>
      </c>
      <c r="I12" s="193">
        <v>800</v>
      </c>
      <c r="K12" s="86" t="s">
        <v>348</v>
      </c>
      <c r="L12" s="238">
        <v>2000</v>
      </c>
      <c r="M12" s="241"/>
      <c r="N12" s="239" t="s">
        <v>217</v>
      </c>
      <c r="O12" s="193">
        <v>200</v>
      </c>
    </row>
    <row r="13" spans="2:15" ht="13.5">
      <c r="B13" s="86" t="s">
        <v>358</v>
      </c>
      <c r="C13" s="193"/>
      <c r="E13" s="86" t="s">
        <v>330</v>
      </c>
      <c r="F13" s="193">
        <v>5000</v>
      </c>
      <c r="H13" s="86" t="s">
        <v>359</v>
      </c>
      <c r="I13" s="193">
        <v>800</v>
      </c>
      <c r="K13" s="86" t="s">
        <v>349</v>
      </c>
      <c r="L13" s="238">
        <v>2000</v>
      </c>
      <c r="M13" s="241"/>
      <c r="N13" s="239" t="s">
        <v>356</v>
      </c>
      <c r="O13" s="193">
        <v>900</v>
      </c>
    </row>
    <row r="14" spans="2:15" ht="13.5">
      <c r="B14" s="86" t="s">
        <v>185</v>
      </c>
      <c r="C14" s="193"/>
      <c r="E14" s="86" t="s">
        <v>331</v>
      </c>
      <c r="F14" s="193">
        <v>2500</v>
      </c>
      <c r="H14" s="86" t="s">
        <v>341</v>
      </c>
      <c r="I14" s="193">
        <v>900</v>
      </c>
      <c r="K14" s="86" t="s">
        <v>360</v>
      </c>
      <c r="L14" s="238">
        <v>2000</v>
      </c>
      <c r="M14" s="241"/>
      <c r="N14" s="239" t="s">
        <v>357</v>
      </c>
      <c r="O14" s="193">
        <v>900</v>
      </c>
    </row>
    <row r="15" spans="2:15" ht="13.5">
      <c r="B15" s="86" t="s">
        <v>186</v>
      </c>
      <c r="C15" s="193"/>
      <c r="E15" s="86" t="s">
        <v>332</v>
      </c>
      <c r="F15" s="193">
        <v>1000</v>
      </c>
      <c r="H15" s="86" t="s">
        <v>342</v>
      </c>
      <c r="I15" s="193">
        <v>1500</v>
      </c>
      <c r="K15" s="86" t="s">
        <v>218</v>
      </c>
      <c r="L15" s="238">
        <v>1500</v>
      </c>
      <c r="M15" s="241"/>
      <c r="N15" s="239" t="s">
        <v>361</v>
      </c>
      <c r="O15" s="193">
        <v>900</v>
      </c>
    </row>
    <row r="16" spans="2:15" ht="13.5">
      <c r="B16" s="86" t="s">
        <v>187</v>
      </c>
      <c r="C16" s="193"/>
      <c r="E16" s="86" t="s">
        <v>333</v>
      </c>
      <c r="F16" s="193">
        <v>1200</v>
      </c>
      <c r="H16" s="86" t="s">
        <v>206</v>
      </c>
      <c r="I16" s="193"/>
      <c r="K16" s="86" t="s">
        <v>350</v>
      </c>
      <c r="L16" s="238">
        <v>1500</v>
      </c>
      <c r="M16" s="241"/>
      <c r="N16" s="239" t="s">
        <v>206</v>
      </c>
      <c r="O16" s="193"/>
    </row>
    <row r="17" spans="2:15" ht="13.5">
      <c r="B17" s="86" t="s">
        <v>188</v>
      </c>
      <c r="C17" s="193"/>
      <c r="E17" s="86" t="s">
        <v>334</v>
      </c>
      <c r="F17" s="193">
        <v>900</v>
      </c>
      <c r="H17" s="86" t="s">
        <v>207</v>
      </c>
      <c r="I17" s="193"/>
      <c r="K17" s="86" t="s">
        <v>362</v>
      </c>
      <c r="L17" s="238">
        <v>600</v>
      </c>
      <c r="M17" s="241"/>
      <c r="N17" s="239" t="s">
        <v>207</v>
      </c>
      <c r="O17" s="193"/>
    </row>
    <row r="18" spans="2:15" ht="13.5">
      <c r="B18" s="86" t="s">
        <v>189</v>
      </c>
      <c r="C18" s="193"/>
      <c r="E18" s="86" t="s">
        <v>191</v>
      </c>
      <c r="F18" s="193">
        <v>100</v>
      </c>
      <c r="H18" s="86" t="s">
        <v>208</v>
      </c>
      <c r="I18" s="193"/>
      <c r="K18" s="86" t="s">
        <v>118</v>
      </c>
      <c r="L18" s="238">
        <v>2000</v>
      </c>
      <c r="M18" s="241"/>
      <c r="N18" s="86" t="s">
        <v>208</v>
      </c>
      <c r="O18" s="193"/>
    </row>
    <row r="19" spans="2:15" ht="13.5">
      <c r="B19" s="86" t="s">
        <v>190</v>
      </c>
      <c r="C19" s="193"/>
      <c r="E19" s="86" t="s">
        <v>335</v>
      </c>
      <c r="F19" s="193">
        <v>500</v>
      </c>
      <c r="H19" s="230"/>
      <c r="I19" s="231"/>
      <c r="K19" s="86" t="s">
        <v>351</v>
      </c>
      <c r="L19" s="238">
        <v>2500</v>
      </c>
      <c r="M19" s="240"/>
      <c r="N19" s="230"/>
      <c r="O19" s="231"/>
    </row>
    <row r="20" spans="5:15" ht="13.5">
      <c r="E20" s="86" t="s">
        <v>328</v>
      </c>
      <c r="F20" s="193">
        <v>500</v>
      </c>
      <c r="H20" s="230"/>
      <c r="I20" s="231"/>
      <c r="K20" s="86" t="s">
        <v>219</v>
      </c>
      <c r="L20" s="238">
        <v>2000</v>
      </c>
      <c r="M20" s="240"/>
      <c r="N20" s="230"/>
      <c r="O20" s="231"/>
    </row>
    <row r="21" spans="5:15" ht="13.5">
      <c r="E21" s="86" t="s">
        <v>193</v>
      </c>
      <c r="F21" s="193"/>
      <c r="H21" s="230"/>
      <c r="I21" s="231"/>
      <c r="K21" s="86" t="s">
        <v>220</v>
      </c>
      <c r="L21" s="238">
        <v>1000</v>
      </c>
      <c r="M21" s="240"/>
      <c r="N21" s="230"/>
      <c r="O21" s="231"/>
    </row>
    <row r="22" spans="5:15" ht="13.5">
      <c r="E22" s="86" t="s">
        <v>192</v>
      </c>
      <c r="F22" s="193"/>
      <c r="H22" s="230"/>
      <c r="I22" s="231"/>
      <c r="K22" s="86" t="s">
        <v>352</v>
      </c>
      <c r="L22" s="238">
        <v>1500</v>
      </c>
      <c r="M22" s="240"/>
      <c r="N22" s="230"/>
      <c r="O22" s="231"/>
    </row>
    <row r="23" spans="5:15" ht="13.5">
      <c r="E23" s="86" t="s">
        <v>194</v>
      </c>
      <c r="F23" s="193"/>
      <c r="H23" s="230"/>
      <c r="I23" s="231"/>
      <c r="K23" s="86" t="s">
        <v>221</v>
      </c>
      <c r="L23" s="238">
        <v>100</v>
      </c>
      <c r="M23" s="240"/>
      <c r="N23" s="230"/>
      <c r="O23" s="231"/>
    </row>
    <row r="24" spans="5:15" ht="13.5">
      <c r="E24" s="86" t="s">
        <v>195</v>
      </c>
      <c r="F24" s="193">
        <v>20000</v>
      </c>
      <c r="H24" s="232"/>
      <c r="I24" s="231"/>
      <c r="K24" s="86" t="s">
        <v>353</v>
      </c>
      <c r="L24" s="238">
        <v>1000</v>
      </c>
      <c r="M24" s="240"/>
      <c r="N24" s="230"/>
      <c r="O24" s="231"/>
    </row>
    <row r="25" spans="5:15" ht="13.5">
      <c r="E25" s="230"/>
      <c r="F25" s="231"/>
      <c r="H25" s="230"/>
      <c r="I25" s="231"/>
      <c r="K25" s="86" t="s">
        <v>363</v>
      </c>
      <c r="L25" s="238">
        <v>100</v>
      </c>
      <c r="M25" s="240"/>
      <c r="N25" s="230"/>
      <c r="O25" s="231"/>
    </row>
    <row r="26" spans="5:15" ht="13.5">
      <c r="E26" s="230"/>
      <c r="F26" s="231"/>
      <c r="H26" s="230"/>
      <c r="I26" s="231"/>
      <c r="K26" s="86" t="s">
        <v>364</v>
      </c>
      <c r="L26" s="238">
        <v>100</v>
      </c>
      <c r="M26" s="240"/>
      <c r="N26" s="230"/>
      <c r="O26" s="231"/>
    </row>
    <row r="27" spans="5:15" ht="13.5">
      <c r="E27" s="230"/>
      <c r="F27" s="231"/>
      <c r="H27" s="230"/>
      <c r="I27" s="231"/>
      <c r="K27" s="86" t="s">
        <v>354</v>
      </c>
      <c r="L27" s="238">
        <v>100</v>
      </c>
      <c r="M27" s="240"/>
      <c r="N27" s="230"/>
      <c r="O27" s="231"/>
    </row>
    <row r="28" spans="5:15" ht="13.5">
      <c r="E28" s="230"/>
      <c r="F28" s="231"/>
      <c r="H28" s="230"/>
      <c r="I28" s="231"/>
      <c r="K28" s="86" t="s">
        <v>355</v>
      </c>
      <c r="L28" s="238">
        <v>100</v>
      </c>
      <c r="M28" s="240"/>
      <c r="N28" s="230"/>
      <c r="O28" s="231"/>
    </row>
    <row r="29" spans="8:15" ht="13.5">
      <c r="H29" s="230"/>
      <c r="I29" s="231"/>
      <c r="K29" s="86" t="s">
        <v>343</v>
      </c>
      <c r="L29" s="238">
        <v>40</v>
      </c>
      <c r="M29" s="240"/>
      <c r="N29" s="230"/>
      <c r="O29" s="231"/>
    </row>
    <row r="30" spans="8:15" ht="13.5">
      <c r="H30" s="230"/>
      <c r="I30" s="231"/>
      <c r="K30" s="86" t="s">
        <v>365</v>
      </c>
      <c r="L30" s="238">
        <v>1000</v>
      </c>
      <c r="M30" s="240"/>
      <c r="N30" s="230"/>
      <c r="O30" s="231"/>
    </row>
    <row r="31" spans="11:15" ht="13.5">
      <c r="K31" s="86" t="s">
        <v>206</v>
      </c>
      <c r="L31" s="238"/>
      <c r="M31" s="240"/>
      <c r="N31" s="230"/>
      <c r="O31" s="231"/>
    </row>
    <row r="32" spans="11:15" ht="13.5">
      <c r="K32" s="86" t="s">
        <v>207</v>
      </c>
      <c r="L32" s="238"/>
      <c r="M32" s="240"/>
      <c r="N32" s="230"/>
      <c r="O32" s="231"/>
    </row>
    <row r="33" spans="11:15" ht="13.5">
      <c r="K33" s="86" t="s">
        <v>208</v>
      </c>
      <c r="L33" s="238"/>
      <c r="M33" s="240"/>
      <c r="N33" s="230"/>
      <c r="O33" s="231"/>
    </row>
    <row r="34" spans="11:15" ht="13.5">
      <c r="K34" s="230"/>
      <c r="L34" s="231"/>
      <c r="M34" s="231"/>
      <c r="N34" s="230"/>
      <c r="O34" s="230"/>
    </row>
    <row r="35" spans="11:13" ht="13.5">
      <c r="K35" s="230"/>
      <c r="L35" s="231"/>
      <c r="M35" s="231"/>
    </row>
    <row r="37" spans="1:13" ht="13.5">
      <c r="A37" s="171"/>
      <c r="B37" s="171"/>
      <c r="C37" s="171"/>
      <c r="D37" s="171"/>
      <c r="E37" s="171"/>
      <c r="F37" s="171"/>
      <c r="G37" s="171"/>
      <c r="H37" s="171"/>
      <c r="I37" s="171"/>
      <c r="J37" s="171"/>
      <c r="K37" s="171"/>
      <c r="L37" s="171"/>
      <c r="M37" s="171"/>
    </row>
    <row r="38" spans="1:13" ht="13.5">
      <c r="A38" s="171"/>
      <c r="B38" s="171"/>
      <c r="C38" s="171"/>
      <c r="D38" s="171"/>
      <c r="E38" s="171"/>
      <c r="F38" s="171"/>
      <c r="G38" s="171"/>
      <c r="H38" s="171"/>
      <c r="I38" s="171"/>
      <c r="J38" s="171"/>
      <c r="K38" s="171"/>
      <c r="L38" s="171"/>
      <c r="M38" s="171"/>
    </row>
    <row r="39" spans="1:13" ht="13.5">
      <c r="A39" s="171"/>
      <c r="B39" s="171"/>
      <c r="C39" s="171"/>
      <c r="D39" s="171"/>
      <c r="E39" s="171"/>
      <c r="F39" s="171"/>
      <c r="G39" s="171"/>
      <c r="H39" s="171"/>
      <c r="I39" s="171"/>
      <c r="J39" s="171"/>
      <c r="K39" s="171"/>
      <c r="L39" s="171"/>
      <c r="M39" s="171"/>
    </row>
  </sheetData>
  <sheetProtection/>
  <protectedRanges>
    <protectedRange sqref="C3 F3 I3 O3" name="Lock"/>
    <protectedRange sqref="C3 F3 I3 O3" name="Range2"/>
    <protectedRange sqref="L3:M3" name="Lock_1"/>
    <protectedRange sqref="L3:M3" name="Range2_1"/>
  </protectedRanges>
  <mergeCells count="5">
    <mergeCell ref="N4:O4"/>
    <mergeCell ref="B4:C4"/>
    <mergeCell ref="E4:F4"/>
    <mergeCell ref="H4:I4"/>
    <mergeCell ref="K4:L4"/>
  </mergeCells>
  <dataValidations count="5">
    <dataValidation allowBlank="1" showInputMessage="1" showErrorMessage="1" promptTitle="Description" prompt="This section includes a variety of sales and income options" sqref="B3"/>
    <dataValidation allowBlank="1" showInputMessage="1" showErrorMessage="1" promptTitle="Description" prompt="This section covers costs incurred on precuring products for your operation. " sqref="E3"/>
    <dataValidation allowBlank="1" showInputMessage="1" showErrorMessage="1" promptTitle="Description" prompt="Prime costs include cost of goods sold, labor and variable costs such as utilities" sqref="H3"/>
    <dataValidation allowBlank="1" showInputMessage="1" showErrorMessage="1" promptTitle="Description" prompt="Fixed costs are expenses that must be paid regardless of production or sales volume." sqref="N3"/>
    <dataValidation allowBlank="1" showInputMessage="1" showErrorMessage="1" promptTitle="Description" prompt="Variable costs are expenses that vary month to month and can be controlled if needed depending on operations." sqref="K3"/>
  </dataValidations>
  <printOptions/>
  <pageMargins left="0.7" right="0.7" top="0.75" bottom="0.75" header="0.3" footer="0.3"/>
  <pageSetup fitToHeight="1" fitToWidth="1" horizontalDpi="600" verticalDpi="600" orientation="landscape"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E27">
      <selection activeCell="L44" sqref="L44"/>
    </sheetView>
  </sheetViews>
  <sheetFormatPr defaultColWidth="8.8515625" defaultRowHeight="12.75"/>
  <cols>
    <col min="1" max="1" width="5.28125" style="83" customWidth="1"/>
    <col min="2" max="2" width="3.140625" style="83" customWidth="1"/>
    <col min="3" max="5" width="8.8515625" style="83" customWidth="1"/>
    <col min="6" max="6" width="26.140625" style="83" customWidth="1"/>
    <col min="7" max="7" width="52.00390625" style="92" customWidth="1"/>
    <col min="8" max="8" width="19.00390625" style="96" customWidth="1"/>
    <col min="9" max="16384" width="8.8515625" style="83" customWidth="1"/>
  </cols>
  <sheetData>
    <row r="1" spans="1:17" ht="102" customHeight="1">
      <c r="A1" s="171"/>
      <c r="B1" s="177"/>
      <c r="C1" s="177"/>
      <c r="D1" s="177"/>
      <c r="E1" s="177"/>
      <c r="F1" s="177"/>
      <c r="G1" s="178"/>
      <c r="H1" s="179"/>
      <c r="I1" s="177"/>
      <c r="J1" s="177"/>
      <c r="K1" s="177"/>
      <c r="L1" s="177"/>
      <c r="M1" s="177"/>
      <c r="N1" s="177"/>
      <c r="O1" s="177"/>
      <c r="P1" s="177"/>
      <c r="Q1" s="177"/>
    </row>
    <row r="2" spans="3:9" s="124" customFormat="1" ht="37.5" customHeight="1">
      <c r="C2" s="101" t="s">
        <v>222</v>
      </c>
      <c r="D2" s="121"/>
      <c r="E2" s="121"/>
      <c r="F2" s="121"/>
      <c r="G2" s="122"/>
      <c r="H2" s="123"/>
      <c r="I2" s="121"/>
    </row>
    <row r="4" ht="17.25">
      <c r="C4" s="125" t="s">
        <v>223</v>
      </c>
    </row>
    <row r="5" spans="7:8" ht="15.75" customHeight="1">
      <c r="G5" s="126" t="s">
        <v>225</v>
      </c>
      <c r="H5" s="127" t="s">
        <v>226</v>
      </c>
    </row>
    <row r="6" spans="7:8" ht="15.75" customHeight="1">
      <c r="G6" s="102" t="s">
        <v>227</v>
      </c>
      <c r="H6" s="194">
        <f>'SINTESIS CALCULADOR DE G&amp;P'!C8</f>
        <v>114650</v>
      </c>
    </row>
    <row r="7" spans="7:8" ht="15.75" customHeight="1">
      <c r="G7" s="142" t="s">
        <v>228</v>
      </c>
      <c r="H7" s="128">
        <f>'SINTESIS CALCULADOR DE G&amp;P'!C19</f>
        <v>17400</v>
      </c>
    </row>
    <row r="8" spans="7:8" ht="15.75" customHeight="1">
      <c r="G8" s="143" t="s">
        <v>229</v>
      </c>
      <c r="H8" s="129">
        <f>'SINTESIS CALCULADOR DE G&amp;P'!C16+'SINTESIS CALCULADOR DE G&amp;P'!C18+'SINTESIS CALCULADOR DE G&amp;P'!C14</f>
        <v>101440</v>
      </c>
    </row>
    <row r="9" spans="7:8" ht="15.75" customHeight="1">
      <c r="G9" s="144"/>
      <c r="H9" s="130"/>
    </row>
    <row r="10" spans="7:8" ht="15.75" customHeight="1">
      <c r="G10" s="222" t="s">
        <v>234</v>
      </c>
      <c r="H10" s="223"/>
    </row>
    <row r="11" spans="7:8" ht="15.75" customHeight="1">
      <c r="G11" s="145" t="s">
        <v>230</v>
      </c>
      <c r="H11" s="131">
        <f>H7+H8</f>
        <v>118840</v>
      </c>
    </row>
    <row r="12" spans="7:8" ht="15.75" customHeight="1">
      <c r="G12" s="142" t="s">
        <v>231</v>
      </c>
      <c r="H12" s="132">
        <f>H11/4</f>
        <v>29710</v>
      </c>
    </row>
    <row r="13" spans="7:8" ht="15.75" customHeight="1">
      <c r="G13" s="143" t="s">
        <v>232</v>
      </c>
      <c r="H13" s="133">
        <f>H12/7</f>
        <v>4244.285714285715</v>
      </c>
    </row>
    <row r="14" ht="15.75" customHeight="1">
      <c r="H14" s="134"/>
    </row>
    <row r="15" spans="7:8" ht="15.75" customHeight="1">
      <c r="G15" s="220" t="s">
        <v>233</v>
      </c>
      <c r="H15" s="221"/>
    </row>
    <row r="16" spans="7:8" ht="15.75" customHeight="1">
      <c r="G16" s="145" t="s">
        <v>235</v>
      </c>
      <c r="H16" s="195">
        <v>10</v>
      </c>
    </row>
    <row r="17" spans="7:8" ht="15.75" customHeight="1">
      <c r="G17" s="142" t="s">
        <v>236</v>
      </c>
      <c r="H17" s="169">
        <f>ROUNDUP(H11/H16,0)</f>
        <v>11884</v>
      </c>
    </row>
    <row r="18" spans="7:8" ht="15.75" customHeight="1">
      <c r="G18" s="109" t="s">
        <v>237</v>
      </c>
      <c r="H18" s="169">
        <f>ROUNDUP(H17/4,0)</f>
        <v>2971</v>
      </c>
    </row>
    <row r="19" spans="7:8" ht="15.75" customHeight="1">
      <c r="G19" s="143" t="s">
        <v>238</v>
      </c>
      <c r="H19" s="170">
        <f>ROUNDUP(H18/7,0)</f>
        <v>425</v>
      </c>
    </row>
    <row r="20" spans="7:9" ht="15.75" customHeight="1">
      <c r="G20" s="83"/>
      <c r="H20" s="164"/>
      <c r="I20" s="89"/>
    </row>
    <row r="21" spans="3:8" ht="15.75" customHeight="1">
      <c r="C21" s="125" t="s">
        <v>224</v>
      </c>
      <c r="H21" s="166"/>
    </row>
    <row r="22" spans="7:8" ht="15.75" customHeight="1">
      <c r="G22" s="126" t="s">
        <v>225</v>
      </c>
      <c r="H22" s="127" t="s">
        <v>146</v>
      </c>
    </row>
    <row r="23" spans="7:8" ht="15.75" customHeight="1">
      <c r="G23" s="102" t="s">
        <v>239</v>
      </c>
      <c r="H23" s="128">
        <f>H6/4</f>
        <v>28662.5</v>
      </c>
    </row>
    <row r="24" spans="7:8" ht="15.75" customHeight="1">
      <c r="G24" s="142" t="s">
        <v>240</v>
      </c>
      <c r="H24" s="128">
        <f>H7/4</f>
        <v>4350</v>
      </c>
    </row>
    <row r="25" spans="7:8" ht="15.75" customHeight="1">
      <c r="G25" s="143" t="s">
        <v>241</v>
      </c>
      <c r="H25" s="129">
        <f>H8/4</f>
        <v>25360</v>
      </c>
    </row>
    <row r="26" ht="15.75" customHeight="1">
      <c r="H26" s="97"/>
    </row>
    <row r="27" spans="7:8" ht="15.75" customHeight="1">
      <c r="G27" s="203" t="s">
        <v>242</v>
      </c>
      <c r="H27" s="135"/>
    </row>
    <row r="28" spans="7:12" ht="15.75" customHeight="1">
      <c r="G28" s="136" t="s">
        <v>243</v>
      </c>
      <c r="H28" s="196">
        <v>1214</v>
      </c>
      <c r="J28"/>
      <c r="K28" s="1" t="s">
        <v>138</v>
      </c>
      <c r="L28" s="1" t="s">
        <v>147</v>
      </c>
    </row>
    <row r="29" spans="7:12" ht="15.75" customHeight="1">
      <c r="G29" s="137" t="s">
        <v>244</v>
      </c>
      <c r="H29" s="196">
        <v>1000</v>
      </c>
      <c r="J29" s="1" t="s">
        <v>148</v>
      </c>
      <c r="K29" s="165">
        <f aca="true" t="shared" si="0" ref="K29:K35">H28</f>
        <v>1214</v>
      </c>
      <c r="L29" s="165">
        <f>$H$13</f>
        <v>4244.285714285715</v>
      </c>
    </row>
    <row r="30" spans="7:12" ht="15.75" customHeight="1">
      <c r="G30" s="137" t="s">
        <v>245</v>
      </c>
      <c r="H30" s="196">
        <v>500</v>
      </c>
      <c r="J30" s="1" t="s">
        <v>149</v>
      </c>
      <c r="K30" s="165">
        <f t="shared" si="0"/>
        <v>1000</v>
      </c>
      <c r="L30" s="165">
        <f aca="true" t="shared" si="1" ref="L30:L35">$H$13</f>
        <v>4244.285714285715</v>
      </c>
    </row>
    <row r="31" spans="7:12" ht="15.75" customHeight="1">
      <c r="G31" s="137" t="s">
        <v>246</v>
      </c>
      <c r="H31" s="196">
        <v>700</v>
      </c>
      <c r="J31" s="1" t="s">
        <v>150</v>
      </c>
      <c r="K31" s="165">
        <f t="shared" si="0"/>
        <v>500</v>
      </c>
      <c r="L31" s="165">
        <f t="shared" si="1"/>
        <v>4244.285714285715</v>
      </c>
    </row>
    <row r="32" spans="7:12" ht="15.75" customHeight="1">
      <c r="G32" s="137" t="s">
        <v>247</v>
      </c>
      <c r="H32" s="196">
        <v>1213</v>
      </c>
      <c r="J32" s="1" t="s">
        <v>151</v>
      </c>
      <c r="K32" s="165">
        <f t="shared" si="0"/>
        <v>700</v>
      </c>
      <c r="L32" s="165">
        <f t="shared" si="1"/>
        <v>4244.285714285715</v>
      </c>
    </row>
    <row r="33" spans="7:12" ht="15.75" customHeight="1">
      <c r="G33" s="137" t="s">
        <v>248</v>
      </c>
      <c r="H33" s="196">
        <v>1000</v>
      </c>
      <c r="J33" s="1" t="s">
        <v>152</v>
      </c>
      <c r="K33" s="165">
        <f t="shared" si="0"/>
        <v>1213</v>
      </c>
      <c r="L33" s="165">
        <f t="shared" si="1"/>
        <v>4244.285714285715</v>
      </c>
    </row>
    <row r="34" spans="7:12" ht="15.75" customHeight="1">
      <c r="G34" s="137" t="s">
        <v>249</v>
      </c>
      <c r="H34" s="196">
        <v>700</v>
      </c>
      <c r="J34" s="1" t="s">
        <v>153</v>
      </c>
      <c r="K34" s="165">
        <f t="shared" si="0"/>
        <v>1000</v>
      </c>
      <c r="L34" s="165">
        <f t="shared" si="1"/>
        <v>4244.285714285715</v>
      </c>
    </row>
    <row r="35" spans="7:12" ht="15.75" customHeight="1">
      <c r="G35" s="91" t="s">
        <v>250</v>
      </c>
      <c r="H35" s="138">
        <f>SUM(H28:H34)</f>
        <v>6327</v>
      </c>
      <c r="J35" s="1" t="s">
        <v>154</v>
      </c>
      <c r="K35" s="165">
        <f t="shared" si="0"/>
        <v>700</v>
      </c>
      <c r="L35" s="165">
        <f t="shared" si="1"/>
        <v>4244.285714285715</v>
      </c>
    </row>
    <row r="36" spans="7:8" ht="15.75" customHeight="1">
      <c r="G36" s="136" t="s">
        <v>251</v>
      </c>
      <c r="H36" s="139">
        <f>H12</f>
        <v>29710</v>
      </c>
    </row>
    <row r="37" spans="7:8" ht="15.75" customHeight="1">
      <c r="G37" s="140" t="s">
        <v>252</v>
      </c>
      <c r="H37" s="141">
        <f>H35-H36</f>
        <v>-23383</v>
      </c>
    </row>
    <row r="38" spans="7:8" ht="15.75" customHeight="1">
      <c r="G38" s="83"/>
      <c r="H38" s="83"/>
    </row>
    <row r="39" spans="1:17" ht="13.5">
      <c r="A39" s="171"/>
      <c r="B39" s="171"/>
      <c r="C39" s="171"/>
      <c r="D39" s="171"/>
      <c r="E39" s="171"/>
      <c r="F39" s="171"/>
      <c r="G39" s="174"/>
      <c r="H39" s="180"/>
      <c r="I39" s="171"/>
      <c r="J39" s="171"/>
      <c r="K39" s="171"/>
      <c r="L39" s="171"/>
      <c r="M39" s="171"/>
      <c r="N39" s="171"/>
      <c r="O39" s="171"/>
      <c r="P39" s="171"/>
      <c r="Q39" s="171"/>
    </row>
    <row r="40" spans="1:17" ht="13.5">
      <c r="A40" s="171"/>
      <c r="B40" s="171"/>
      <c r="C40" s="171"/>
      <c r="D40" s="171"/>
      <c r="E40" s="171"/>
      <c r="F40" s="171"/>
      <c r="G40" s="174"/>
      <c r="H40" s="180"/>
      <c r="I40" s="171"/>
      <c r="J40" s="171"/>
      <c r="K40" s="171"/>
      <c r="L40" s="171"/>
      <c r="M40" s="171"/>
      <c r="N40" s="171"/>
      <c r="O40" s="171"/>
      <c r="P40" s="171"/>
      <c r="Q40" s="171"/>
    </row>
    <row r="41" spans="1:17" ht="13.5">
      <c r="A41" s="171"/>
      <c r="B41" s="171"/>
      <c r="C41" s="171"/>
      <c r="D41" s="171"/>
      <c r="E41" s="171"/>
      <c r="F41" s="171"/>
      <c r="G41" s="174"/>
      <c r="H41" s="180"/>
      <c r="I41" s="171"/>
      <c r="J41" s="171"/>
      <c r="K41" s="171"/>
      <c r="L41" s="171"/>
      <c r="M41" s="171"/>
      <c r="N41" s="171"/>
      <c r="O41" s="171"/>
      <c r="P41" s="171"/>
      <c r="Q41" s="171"/>
    </row>
    <row r="42" ht="13.5">
      <c r="H42" s="97"/>
    </row>
    <row r="43" ht="13.5">
      <c r="H43" s="97"/>
    </row>
  </sheetData>
  <sheetProtection/>
  <protectedRanges>
    <protectedRange sqref="H7:I7" name="Fixed Cost"/>
    <protectedRange sqref="H6:I6 H23:H25" name="Sales"/>
  </protectedRanges>
  <mergeCells count="2">
    <mergeCell ref="G15:H15"/>
    <mergeCell ref="G10:H10"/>
  </mergeCells>
  <printOptions/>
  <pageMargins left="0.7" right="0.7" top="0.75" bottom="0.75" header="0.3" footer="0.3"/>
  <pageSetup fitToHeight="1" fitToWidth="1" horizontalDpi="600" verticalDpi="600" orientation="landscape"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L38"/>
  <sheetViews>
    <sheetView showGridLines="0" zoomScalePageLayoutView="0" workbookViewId="0" topLeftCell="B10">
      <selection activeCell="L23" sqref="L23"/>
    </sheetView>
  </sheetViews>
  <sheetFormatPr defaultColWidth="8.8515625" defaultRowHeight="12.75"/>
  <cols>
    <col min="1" max="1" width="8.8515625" style="83" customWidth="1"/>
    <col min="2" max="2" width="22.8515625" style="83" bestFit="1" customWidth="1"/>
    <col min="3" max="3" width="9.8515625" style="83" bestFit="1" customWidth="1"/>
    <col min="4" max="4" width="3.57421875" style="83" customWidth="1"/>
    <col min="5" max="5" width="7.421875" style="83" customWidth="1"/>
    <col min="6" max="6" width="9.00390625" style="83" customWidth="1"/>
    <col min="7" max="7" width="35.00390625" style="83" bestFit="1" customWidth="1"/>
    <col min="8" max="8" width="12.421875" style="83" customWidth="1"/>
    <col min="9" max="9" width="8.8515625" style="83" customWidth="1"/>
    <col min="10" max="10" width="27.140625" style="83" customWidth="1"/>
    <col min="11" max="11" width="14.140625" style="83" customWidth="1"/>
    <col min="12" max="12" width="17.421875" style="83" customWidth="1"/>
    <col min="13" max="16384" width="8.8515625" style="83" customWidth="1"/>
  </cols>
  <sheetData>
    <row r="1" spans="2:12" ht="99.75" customHeight="1">
      <c r="B1" s="171"/>
      <c r="C1" s="171"/>
      <c r="D1" s="171"/>
      <c r="E1" s="171"/>
      <c r="F1" s="171"/>
      <c r="G1" s="171"/>
      <c r="H1" s="171"/>
      <c r="I1" s="171"/>
      <c r="J1" s="171"/>
      <c r="K1" s="171"/>
      <c r="L1" s="171"/>
    </row>
    <row r="2" spans="2:12" s="88" customFormat="1" ht="36" customHeight="1">
      <c r="B2" s="101" t="s">
        <v>253</v>
      </c>
      <c r="C2" s="104"/>
      <c r="D2" s="105"/>
      <c r="E2" s="106"/>
      <c r="F2" s="106"/>
      <c r="G2" s="104"/>
      <c r="H2" s="107"/>
      <c r="I2" s="106"/>
      <c r="J2" s="106"/>
      <c r="K2" s="106"/>
      <c r="L2" s="106"/>
    </row>
    <row r="4" spans="7:12" ht="17.25" customHeight="1">
      <c r="G4" s="224" t="s">
        <v>254</v>
      </c>
      <c r="H4" s="225"/>
      <c r="J4" s="161" t="s">
        <v>267</v>
      </c>
      <c r="K4" s="161" t="s">
        <v>155</v>
      </c>
      <c r="L4" s="161" t="s">
        <v>268</v>
      </c>
    </row>
    <row r="5" spans="7:12" ht="17.25" customHeight="1">
      <c r="G5" s="108" t="s">
        <v>255</v>
      </c>
      <c r="H5" s="197">
        <v>10000</v>
      </c>
      <c r="J5" s="108" t="s">
        <v>196</v>
      </c>
      <c r="K5" s="198">
        <v>100</v>
      </c>
      <c r="L5" s="198">
        <v>100</v>
      </c>
    </row>
    <row r="6" spans="7:12" ht="17.25" customHeight="1">
      <c r="G6" s="109" t="s">
        <v>256</v>
      </c>
      <c r="H6" s="110">
        <v>8</v>
      </c>
      <c r="J6" s="109" t="s">
        <v>197</v>
      </c>
      <c r="K6" s="198">
        <v>100</v>
      </c>
      <c r="L6" s="198">
        <v>100</v>
      </c>
    </row>
    <row r="7" spans="7:12" ht="17.25" customHeight="1">
      <c r="G7" s="111" t="s">
        <v>257</v>
      </c>
      <c r="H7" s="112">
        <v>0.75</v>
      </c>
      <c r="J7" s="109" t="s">
        <v>269</v>
      </c>
      <c r="K7" s="198">
        <v>100</v>
      </c>
      <c r="L7" s="198"/>
    </row>
    <row r="8" spans="10:12" ht="17.25" customHeight="1">
      <c r="J8" s="109" t="s">
        <v>270</v>
      </c>
      <c r="K8" s="198">
        <v>150</v>
      </c>
      <c r="L8" s="198">
        <v>150</v>
      </c>
    </row>
    <row r="9" spans="7:12" ht="17.25" customHeight="1">
      <c r="G9" s="224" t="s">
        <v>258</v>
      </c>
      <c r="H9" s="225"/>
      <c r="J9" s="109" t="s">
        <v>271</v>
      </c>
      <c r="K9" s="198">
        <v>400</v>
      </c>
      <c r="L9" s="198"/>
    </row>
    <row r="10" spans="7:12" ht="17.25" customHeight="1">
      <c r="G10" s="108" t="s">
        <v>259</v>
      </c>
      <c r="H10" s="113">
        <f>H7*H5</f>
        <v>7500</v>
      </c>
      <c r="J10" s="205" t="s">
        <v>272</v>
      </c>
      <c r="K10" s="114">
        <f>SUM(K5:K9)</f>
        <v>850</v>
      </c>
      <c r="L10" s="114">
        <f>SUM(L5:L9)</f>
        <v>350</v>
      </c>
    </row>
    <row r="11" spans="7:12" ht="17.25" customHeight="1">
      <c r="G11" s="109" t="s">
        <v>260</v>
      </c>
      <c r="H11" s="113">
        <f>H5-H10</f>
        <v>2500</v>
      </c>
      <c r="J11" s="109" t="s">
        <v>198</v>
      </c>
      <c r="K11" s="198">
        <v>100</v>
      </c>
      <c r="L11" s="198">
        <v>100</v>
      </c>
    </row>
    <row r="12" spans="7:12" ht="17.25" customHeight="1">
      <c r="G12" s="115" t="s">
        <v>261</v>
      </c>
      <c r="H12" s="116">
        <f>H10/H6</f>
        <v>937.5</v>
      </c>
      <c r="J12" s="109" t="s">
        <v>273</v>
      </c>
      <c r="K12" s="198">
        <v>200</v>
      </c>
      <c r="L12" s="198"/>
    </row>
    <row r="13" spans="7:12" ht="17.25" customHeight="1">
      <c r="G13" s="117" t="s">
        <v>262</v>
      </c>
      <c r="H13" s="118">
        <f>H11/H6</f>
        <v>312.5</v>
      </c>
      <c r="J13" s="109" t="s">
        <v>274</v>
      </c>
      <c r="K13" s="198"/>
      <c r="L13" s="198"/>
    </row>
    <row r="14" spans="10:12" ht="17.25" customHeight="1">
      <c r="J14" s="109" t="s">
        <v>199</v>
      </c>
      <c r="K14" s="198">
        <v>100</v>
      </c>
      <c r="L14" s="198">
        <v>100</v>
      </c>
    </row>
    <row r="15" spans="7:12" ht="17.25" customHeight="1">
      <c r="G15" s="224" t="s">
        <v>263</v>
      </c>
      <c r="H15" s="225"/>
      <c r="J15" s="109" t="s">
        <v>275</v>
      </c>
      <c r="K15" s="198">
        <v>200</v>
      </c>
      <c r="L15" s="198"/>
    </row>
    <row r="16" spans="7:12" ht="17.25" customHeight="1">
      <c r="G16" s="108" t="s">
        <v>264</v>
      </c>
      <c r="H16" s="113">
        <f>H12</f>
        <v>937.5</v>
      </c>
      <c r="J16" s="109" t="s">
        <v>276</v>
      </c>
      <c r="K16" s="198"/>
      <c r="L16" s="198"/>
    </row>
    <row r="17" spans="7:12" ht="17.25" customHeight="1">
      <c r="G17" s="109" t="s">
        <v>265</v>
      </c>
      <c r="H17" s="162">
        <f>L33</f>
        <v>1050</v>
      </c>
      <c r="J17" s="109" t="s">
        <v>65</v>
      </c>
      <c r="K17" s="198">
        <v>100</v>
      </c>
      <c r="L17" s="198">
        <v>100</v>
      </c>
    </row>
    <row r="18" spans="7:12" ht="17.25" customHeight="1">
      <c r="G18" s="204" t="s">
        <v>266</v>
      </c>
      <c r="H18" s="163">
        <f>H16-H17</f>
        <v>-112.5</v>
      </c>
      <c r="J18" s="109" t="s">
        <v>66</v>
      </c>
      <c r="K18" s="198">
        <v>200</v>
      </c>
      <c r="L18" s="198"/>
    </row>
    <row r="19" spans="10:12" ht="17.25" customHeight="1">
      <c r="J19" s="109" t="s">
        <v>67</v>
      </c>
      <c r="K19" s="198"/>
      <c r="L19" s="198"/>
    </row>
    <row r="20" spans="10:12" ht="17.25" customHeight="1">
      <c r="J20" s="109" t="s">
        <v>200</v>
      </c>
      <c r="K20" s="198">
        <v>100</v>
      </c>
      <c r="L20" s="198">
        <v>100</v>
      </c>
    </row>
    <row r="21" spans="10:12" ht="17.25" customHeight="1">
      <c r="J21" s="109" t="s">
        <v>277</v>
      </c>
      <c r="K21" s="198">
        <v>200</v>
      </c>
      <c r="L21" s="198"/>
    </row>
    <row r="22" spans="10:12" ht="17.25" customHeight="1">
      <c r="J22" s="109" t="s">
        <v>277</v>
      </c>
      <c r="K22" s="198"/>
      <c r="L22" s="198"/>
    </row>
    <row r="23" spans="10:12" ht="17.25" customHeight="1">
      <c r="J23" s="109" t="s">
        <v>201</v>
      </c>
      <c r="K23" s="198">
        <v>100</v>
      </c>
      <c r="L23" s="198">
        <v>100</v>
      </c>
    </row>
    <row r="24" spans="10:12" ht="17.25" customHeight="1">
      <c r="J24" s="109" t="s">
        <v>278</v>
      </c>
      <c r="K24" s="198">
        <v>200</v>
      </c>
      <c r="L24" s="198"/>
    </row>
    <row r="25" spans="10:12" ht="17.25" customHeight="1">
      <c r="J25" s="109" t="s">
        <v>279</v>
      </c>
      <c r="K25" s="198"/>
      <c r="L25" s="198"/>
    </row>
    <row r="26" spans="10:12" ht="17.25" customHeight="1">
      <c r="J26" s="109" t="s">
        <v>202</v>
      </c>
      <c r="K26" s="198">
        <v>100</v>
      </c>
      <c r="L26" s="198">
        <v>100</v>
      </c>
    </row>
    <row r="27" spans="10:12" ht="17.25" customHeight="1">
      <c r="J27" s="109" t="s">
        <v>280</v>
      </c>
      <c r="K27" s="198">
        <v>200</v>
      </c>
      <c r="L27" s="198"/>
    </row>
    <row r="28" spans="10:12" ht="17.25" customHeight="1">
      <c r="J28" s="109" t="s">
        <v>281</v>
      </c>
      <c r="K28" s="198"/>
      <c r="L28" s="198"/>
    </row>
    <row r="29" spans="10:12" ht="17.25" customHeight="1">
      <c r="J29" s="109" t="s">
        <v>203</v>
      </c>
      <c r="K29" s="198">
        <v>100</v>
      </c>
      <c r="L29" s="198">
        <v>100</v>
      </c>
    </row>
    <row r="30" spans="10:12" ht="17.25" customHeight="1">
      <c r="J30" s="109" t="s">
        <v>282</v>
      </c>
      <c r="K30" s="198">
        <v>200</v>
      </c>
      <c r="L30" s="198"/>
    </row>
    <row r="31" spans="10:12" ht="17.25" customHeight="1">
      <c r="J31" s="109" t="s">
        <v>283</v>
      </c>
      <c r="K31" s="198"/>
      <c r="L31" s="198"/>
    </row>
    <row r="32" spans="10:12" ht="17.25" customHeight="1">
      <c r="J32" s="206" t="s">
        <v>284</v>
      </c>
      <c r="K32" s="114">
        <f>SUM(K11:K31)</f>
        <v>2100</v>
      </c>
      <c r="L32" s="114">
        <f>SUM(L11:L31)</f>
        <v>700</v>
      </c>
    </row>
    <row r="33" spans="10:12" ht="17.25" customHeight="1">
      <c r="J33" s="119" t="s">
        <v>285</v>
      </c>
      <c r="K33" s="120">
        <f>K32+K10</f>
        <v>2950</v>
      </c>
      <c r="L33" s="120">
        <f>L32+L10</f>
        <v>1050</v>
      </c>
    </row>
    <row r="35" spans="2:12" ht="13.5">
      <c r="B35" s="171"/>
      <c r="C35" s="171"/>
      <c r="D35" s="171"/>
      <c r="E35" s="171"/>
      <c r="F35" s="171"/>
      <c r="G35" s="171"/>
      <c r="H35" s="171"/>
      <c r="I35" s="171"/>
      <c r="J35" s="171"/>
      <c r="K35" s="171"/>
      <c r="L35" s="171"/>
    </row>
    <row r="36" spans="2:12" ht="13.5">
      <c r="B36" s="171"/>
      <c r="C36" s="171"/>
      <c r="D36" s="171"/>
      <c r="E36" s="171"/>
      <c r="F36" s="171"/>
      <c r="G36" s="171"/>
      <c r="H36" s="171"/>
      <c r="I36" s="171"/>
      <c r="J36" s="171"/>
      <c r="K36" s="171"/>
      <c r="L36" s="171"/>
    </row>
    <row r="37" spans="2:12" ht="13.5">
      <c r="B37" s="171"/>
      <c r="C37" s="171"/>
      <c r="D37" s="171"/>
      <c r="E37" s="171"/>
      <c r="F37" s="171"/>
      <c r="G37" s="171"/>
      <c r="H37" s="171"/>
      <c r="I37" s="171"/>
      <c r="J37" s="171"/>
      <c r="K37" s="171"/>
      <c r="L37" s="171"/>
    </row>
    <row r="38" spans="2:12" ht="9" customHeight="1">
      <c r="B38" s="171"/>
      <c r="C38" s="171"/>
      <c r="D38" s="171"/>
      <c r="E38" s="171"/>
      <c r="F38" s="171"/>
      <c r="G38" s="171"/>
      <c r="H38" s="171"/>
      <c r="I38" s="171"/>
      <c r="J38" s="171"/>
      <c r="K38" s="171"/>
      <c r="L38" s="171"/>
    </row>
  </sheetData>
  <sheetProtection/>
  <mergeCells count="3">
    <mergeCell ref="G9:H9"/>
    <mergeCell ref="G4:H4"/>
    <mergeCell ref="G15:H15"/>
  </mergeCells>
  <printOptions/>
  <pageMargins left="0.7" right="0.7" top="0.75" bottom="0.75" header="0.3" footer="0.3"/>
  <pageSetup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K31"/>
  <sheetViews>
    <sheetView showGridLines="0" zoomScale="93" zoomScaleNormal="93" zoomScalePageLayoutView="0" workbookViewId="0" topLeftCell="A1">
      <selection activeCell="H26" sqref="H26"/>
    </sheetView>
  </sheetViews>
  <sheetFormatPr defaultColWidth="8.8515625" defaultRowHeight="12.75"/>
  <cols>
    <col min="1" max="1" width="3.28125" style="83" customWidth="1"/>
    <col min="2" max="7" width="8.8515625" style="83" customWidth="1"/>
    <col min="8" max="8" width="53.140625" style="92" bestFit="1" customWidth="1"/>
    <col min="9" max="9" width="14.7109375" style="92" bestFit="1" customWidth="1"/>
    <col min="10" max="10" width="10.421875" style="181" bestFit="1" customWidth="1"/>
    <col min="11" max="11" width="16.140625" style="83" bestFit="1" customWidth="1"/>
    <col min="12" max="16384" width="8.8515625" style="83" customWidth="1"/>
  </cols>
  <sheetData>
    <row r="1" spans="1:9" ht="93" customHeight="1">
      <c r="A1" s="171"/>
      <c r="B1" s="171"/>
      <c r="C1" s="171"/>
      <c r="D1" s="171"/>
      <c r="E1" s="171"/>
      <c r="F1" s="171"/>
      <c r="G1" s="171"/>
      <c r="H1" s="174"/>
      <c r="I1" s="174"/>
    </row>
    <row r="2" spans="2:9" s="148" customFormat="1" ht="42" customHeight="1">
      <c r="B2" s="101" t="s">
        <v>286</v>
      </c>
      <c r="C2" s="146"/>
      <c r="D2" s="146"/>
      <c r="E2" s="146"/>
      <c r="F2" s="146"/>
      <c r="G2" s="146"/>
      <c r="H2" s="147"/>
      <c r="I2" s="147"/>
    </row>
    <row r="4" spans="8:9" ht="21.75" customHeight="1">
      <c r="H4" s="226" t="s">
        <v>287</v>
      </c>
      <c r="I4" s="226"/>
    </row>
    <row r="5" spans="8:9" ht="18" customHeight="1">
      <c r="H5" s="149" t="s">
        <v>288</v>
      </c>
      <c r="I5" s="199">
        <v>5000</v>
      </c>
    </row>
    <row r="6" spans="8:9" ht="18" customHeight="1">
      <c r="H6" s="150" t="s">
        <v>289</v>
      </c>
      <c r="I6" s="200">
        <v>0.4</v>
      </c>
    </row>
    <row r="7" spans="8:9" ht="18" customHeight="1">
      <c r="H7" s="151" t="s">
        <v>290</v>
      </c>
      <c r="I7" s="152">
        <f>I5-(I5*I6)</f>
        <v>3000</v>
      </c>
    </row>
    <row r="8" ht="6" customHeight="1"/>
    <row r="9" spans="8:9" ht="21.75" customHeight="1">
      <c r="H9" s="226" t="s">
        <v>291</v>
      </c>
      <c r="I9" s="226"/>
    </row>
    <row r="10" spans="8:9" ht="21" customHeight="1">
      <c r="H10" s="149" t="s">
        <v>292</v>
      </c>
      <c r="I10" s="201">
        <v>2</v>
      </c>
    </row>
    <row r="11" spans="8:9" ht="21" customHeight="1">
      <c r="H11" s="150" t="s">
        <v>293</v>
      </c>
      <c r="I11" s="202">
        <v>300</v>
      </c>
    </row>
    <row r="12" spans="8:9" ht="21" customHeight="1">
      <c r="H12" s="150" t="s">
        <v>294</v>
      </c>
      <c r="I12" s="156">
        <f>I11*I10</f>
        <v>600</v>
      </c>
    </row>
    <row r="13" spans="8:9" ht="21" customHeight="1">
      <c r="H13" s="150" t="s">
        <v>295</v>
      </c>
      <c r="I13" s="168">
        <f>(I12/I10)/40</f>
        <v>7.5</v>
      </c>
    </row>
    <row r="14" spans="8:11" ht="21" customHeight="1">
      <c r="H14" s="151" t="s">
        <v>296</v>
      </c>
      <c r="I14" s="157">
        <f>I12/I5</f>
        <v>0.12</v>
      </c>
      <c r="K14" s="92"/>
    </row>
    <row r="15" ht="3" customHeight="1"/>
    <row r="16" spans="8:9" ht="19.5" customHeight="1">
      <c r="H16" s="149" t="s">
        <v>297</v>
      </c>
      <c r="I16" s="201">
        <v>2</v>
      </c>
    </row>
    <row r="17" spans="8:9" ht="19.5" customHeight="1">
      <c r="H17" s="150" t="s">
        <v>298</v>
      </c>
      <c r="I17" s="202">
        <v>290</v>
      </c>
    </row>
    <row r="18" spans="8:9" ht="19.5" customHeight="1">
      <c r="H18" s="150" t="s">
        <v>299</v>
      </c>
      <c r="I18" s="156">
        <f>I17*I16</f>
        <v>580</v>
      </c>
    </row>
    <row r="19" spans="8:9" ht="19.5" customHeight="1">
      <c r="H19" s="150" t="s">
        <v>295</v>
      </c>
      <c r="I19" s="168">
        <f>(I18/I16)/40</f>
        <v>7.25</v>
      </c>
    </row>
    <row r="20" spans="8:9" ht="19.5" customHeight="1">
      <c r="H20" s="151" t="s">
        <v>300</v>
      </c>
      <c r="I20" s="157">
        <f>I18/I5</f>
        <v>0.116</v>
      </c>
    </row>
    <row r="21" ht="3" customHeight="1"/>
    <row r="22" spans="8:9" ht="21" customHeight="1">
      <c r="H22" s="153" t="s">
        <v>301</v>
      </c>
      <c r="I22" s="154">
        <f>I14*I7</f>
        <v>360</v>
      </c>
    </row>
    <row r="23" spans="8:9" ht="21" customHeight="1">
      <c r="H23" s="158" t="s">
        <v>302</v>
      </c>
      <c r="I23" s="159">
        <f>I20*I7</f>
        <v>348</v>
      </c>
    </row>
    <row r="24" spans="8:9" ht="21" customHeight="1">
      <c r="H24" s="158" t="s">
        <v>303</v>
      </c>
      <c r="I24" s="160">
        <f>ROUNDUP(I22/I11,0)</f>
        <v>2</v>
      </c>
    </row>
    <row r="25" spans="8:9" ht="21" customHeight="1">
      <c r="H25" s="158" t="s">
        <v>304</v>
      </c>
      <c r="I25" s="160">
        <f>ROUNDUP(I23/I17,0)</f>
        <v>2</v>
      </c>
    </row>
    <row r="26" spans="8:9" ht="13.5">
      <c r="H26" s="155" t="s">
        <v>305</v>
      </c>
      <c r="I26" s="167">
        <f>(I18+I12)/I7</f>
        <v>0.3933333333333333</v>
      </c>
    </row>
    <row r="28" spans="1:9" ht="13.5">
      <c r="A28" s="171"/>
      <c r="B28" s="171"/>
      <c r="C28" s="171"/>
      <c r="D28" s="171"/>
      <c r="E28" s="171"/>
      <c r="F28" s="171"/>
      <c r="G28" s="171"/>
      <c r="H28" s="174"/>
      <c r="I28" s="174"/>
    </row>
    <row r="29" spans="1:9" ht="13.5">
      <c r="A29" s="171"/>
      <c r="B29" s="171"/>
      <c r="C29" s="171"/>
      <c r="D29" s="171"/>
      <c r="E29" s="171"/>
      <c r="F29" s="171"/>
      <c r="G29" s="171"/>
      <c r="H29" s="174"/>
      <c r="I29" s="174"/>
    </row>
    <row r="30" spans="1:9" ht="13.5">
      <c r="A30" s="171"/>
      <c r="B30" s="171"/>
      <c r="C30" s="171"/>
      <c r="D30" s="171"/>
      <c r="E30" s="171"/>
      <c r="F30" s="171"/>
      <c r="G30" s="171"/>
      <c r="H30" s="174"/>
      <c r="I30" s="174"/>
    </row>
    <row r="31" spans="1:9" ht="13.5">
      <c r="A31" s="171"/>
      <c r="B31" s="171"/>
      <c r="C31" s="171"/>
      <c r="D31" s="171"/>
      <c r="E31" s="171"/>
      <c r="F31" s="171"/>
      <c r="G31" s="171"/>
      <c r="H31" s="174"/>
      <c r="I31" s="174"/>
    </row>
  </sheetData>
  <sheetProtection/>
  <mergeCells count="2">
    <mergeCell ref="H4:I4"/>
    <mergeCell ref="H9:I9"/>
  </mergeCells>
  <printOptions/>
  <pageMargins left="0.7" right="0.7" top="0.75" bottom="0.75" header="0.3" footer="0.3"/>
  <pageSetup fitToHeight="1" fitToWidth="1" horizontalDpi="600" verticalDpi="600" orientation="landscape" scale="85" r:id="rId2"/>
  <drawing r:id="rId1"/>
</worksheet>
</file>

<file path=xl/worksheets/sheet9.xml><?xml version="1.0" encoding="utf-8"?>
<worksheet xmlns="http://schemas.openxmlformats.org/spreadsheetml/2006/main" xmlns:r="http://schemas.openxmlformats.org/officeDocument/2006/relationships">
  <dimension ref="A1:B3"/>
  <sheetViews>
    <sheetView zoomScalePageLayoutView="0" workbookViewId="0" topLeftCell="A1">
      <selection activeCell="J22" sqref="J22"/>
    </sheetView>
  </sheetViews>
  <sheetFormatPr defaultColWidth="9.140625" defaultRowHeight="12.75"/>
  <sheetData>
    <row r="1" spans="1:2" ht="12">
      <c r="A1" s="1" t="s">
        <v>156</v>
      </c>
      <c r="B1" s="82">
        <v>0.25</v>
      </c>
    </row>
    <row r="2" spans="1:2" ht="12">
      <c r="A2" s="1" t="s">
        <v>157</v>
      </c>
      <c r="B2" s="82">
        <v>0.3</v>
      </c>
    </row>
    <row r="3" spans="1:2" ht="12">
      <c r="A3" s="1" t="s">
        <v>158</v>
      </c>
      <c r="B3" s="82">
        <v>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Paramo, Andrea 000</cp:lastModifiedBy>
  <dcterms:created xsi:type="dcterms:W3CDTF">1996-10-14T23:33:28Z</dcterms:created>
  <dcterms:modified xsi:type="dcterms:W3CDTF">2020-08-04T14:48:46Z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0x010100ED0B1EC66F59D14EA2F6FC09BE2C6D1D</vt:lpwstr>
  </property>
  <property fmtid="{D5CDD505-2E9C-101B-9397-08002B2CF9AE}" pid="3" name="_ip_UnifiedCompliancePolicyUIAction">
    <vt:lpwstr/>
  </property>
  <property fmtid="{D5CDD505-2E9C-101B-9397-08002B2CF9AE}" pid="4" name="_ip_UnifiedCompliancePolicyProperties">
    <vt:lpwstr/>
  </property>
</Properties>
</file>